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3932" windowHeight="5748"/>
  </bookViews>
  <sheets>
    <sheet name="試算チャート" sheetId="1" r:id="rId1"/>
  </sheets>
  <definedNames>
    <definedName name="_xlnm.Print_Area" localSheetId="0">試算チャート!$A$1:$L$45</definedName>
  </definedNames>
  <calcPr calcId="145621"/>
</workbook>
</file>

<file path=xl/calcChain.xml><?xml version="1.0" encoding="utf-8"?>
<calcChain xmlns="http://schemas.openxmlformats.org/spreadsheetml/2006/main">
  <c r="J23" i="1" l="1"/>
  <c r="E37" i="1"/>
  <c r="J37" i="1" s="1"/>
  <c r="B40" i="1"/>
  <c r="C40" i="1" s="1"/>
  <c r="B33" i="1"/>
  <c r="E34" i="1" s="1"/>
  <c r="J27" i="1"/>
  <c r="J29" i="1" s="1"/>
  <c r="C27" i="1"/>
  <c r="C28" i="1" s="1"/>
  <c r="G23" i="1"/>
  <c r="G24" i="1"/>
  <c r="E23" i="1"/>
  <c r="E24" i="1" s="1"/>
  <c r="C23" i="1"/>
  <c r="C24" i="1" s="1"/>
  <c r="E40" i="1"/>
  <c r="D34" i="1"/>
  <c r="D33" i="1"/>
  <c r="J16" i="1"/>
  <c r="J15" i="1"/>
  <c r="J14" i="1"/>
  <c r="J13" i="1"/>
  <c r="J12" i="1"/>
  <c r="C30" i="1" l="1"/>
  <c r="J17" i="1"/>
  <c r="J28" i="1" s="1"/>
  <c r="J30" i="1" s="1"/>
  <c r="E33" i="1"/>
  <c r="J34" i="1" s="1"/>
  <c r="J40" i="1"/>
  <c r="J42" i="1" l="1"/>
</calcChain>
</file>

<file path=xl/sharedStrings.xml><?xml version="1.0" encoding="utf-8"?>
<sst xmlns="http://schemas.openxmlformats.org/spreadsheetml/2006/main" count="193" uniqueCount="152">
  <si>
    <t>２．世帯人数</t>
    <rPh sb="2" eb="4">
      <t>セタイ</t>
    </rPh>
    <rPh sb="4" eb="6">
      <t>ニンズウ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</si>
  <si>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</si>
  <si>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</si>
  <si>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（子供）</t>
    <rPh sb="1" eb="3">
      <t>コドモ</t>
    </rPh>
    <phoneticPr fontId="1"/>
  </si>
  <si>
    <t>（大人）</t>
    <rPh sb="1" eb="3">
      <t>オトナ</t>
    </rPh>
    <phoneticPr fontId="1"/>
  </si>
  <si>
    <t>人</t>
    <rPh sb="0" eb="1">
      <t>ニン</t>
    </rPh>
    <phoneticPr fontId="1"/>
  </si>
  <si>
    <t>【不動産】</t>
    <rPh sb="1" eb="4">
      <t>フドウサン</t>
    </rPh>
    <phoneticPr fontId="1"/>
  </si>
  <si>
    <t>１．土地（宅地）</t>
    <rPh sb="2" eb="4">
      <t>トチ</t>
    </rPh>
    <rPh sb="5" eb="7">
      <t>タクチ</t>
    </rPh>
    <phoneticPr fontId="1"/>
  </si>
  <si>
    <t>地番</t>
    <rPh sb="0" eb="2">
      <t>チバン</t>
    </rPh>
    <phoneticPr fontId="1"/>
  </si>
  <si>
    <t>固定資産税評価額</t>
    <rPh sb="0" eb="2">
      <t>コテイ</t>
    </rPh>
    <rPh sb="2" eb="5">
      <t>シサンゼイ</t>
    </rPh>
    <rPh sb="5" eb="8">
      <t>ヒョウカガク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</si>
  <si>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</si>
  <si>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</si>
  <si>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補正係数</t>
    <rPh sb="0" eb="2">
      <t>ホセイ</t>
    </rPh>
    <rPh sb="2" eb="4">
      <t>ケイスウ</t>
    </rPh>
    <phoneticPr fontId="1"/>
  </si>
  <si>
    <t>＝</t>
    <phoneticPr fontId="1"/>
  </si>
  <si>
    <t>円　…(A)</t>
    <rPh sb="0" eb="1">
      <t>エン</t>
    </rPh>
    <phoneticPr fontId="1"/>
  </si>
  <si>
    <t>※事故発生前の価値</t>
    <rPh sb="1" eb="3">
      <t>ジコ</t>
    </rPh>
    <rPh sb="3" eb="6">
      <t>ハッセイマエ</t>
    </rPh>
    <rPh sb="7" eb="9">
      <t>カチ</t>
    </rPh>
    <phoneticPr fontId="1"/>
  </si>
  <si>
    <t>]</t>
    <phoneticPr fontId="1"/>
  </si>
  <si>
    <t>円　…(B)</t>
    <rPh sb="0" eb="1">
      <t>エン</t>
    </rPh>
    <phoneticPr fontId="1"/>
  </si>
  <si>
    <t>】</t>
    <phoneticPr fontId="1"/>
  </si>
  <si>
    <t>●区域区分【</t>
    <rPh sb="1" eb="3">
      <t>クイキ</t>
    </rPh>
    <rPh sb="3" eb="5">
      <t>クブン</t>
    </rPh>
    <phoneticPr fontId="1"/>
  </si>
  <si>
    <t>１．区域</t>
    <rPh sb="2" eb="4">
      <t>クイキ</t>
    </rPh>
    <phoneticPr fontId="1"/>
  </si>
  <si>
    <t>価値額合計</t>
    <rPh sb="0" eb="3">
      <t>カチガク</t>
    </rPh>
    <rPh sb="3" eb="5">
      <t>ゴウケイ</t>
    </rPh>
    <phoneticPr fontId="1"/>
  </si>
  <si>
    <t>円　(A)+(B)</t>
    <rPh sb="0" eb="1">
      <t>エン</t>
    </rPh>
    <phoneticPr fontId="1"/>
  </si>
  <si>
    <t>【賠償割合】</t>
    <rPh sb="1" eb="3">
      <t>バイショウ</t>
    </rPh>
    <rPh sb="3" eb="5">
      <t>ワリアイ</t>
    </rPh>
    <phoneticPr fontId="1"/>
  </si>
  <si>
    <t>帰還困難区域</t>
    <rPh sb="0" eb="2">
      <t>キカン</t>
    </rPh>
    <rPh sb="2" eb="4">
      <t>コンナン</t>
    </rPh>
    <rPh sb="4" eb="6">
      <t>クイキ</t>
    </rPh>
    <phoneticPr fontId="1"/>
  </si>
  <si>
    <t>居住制限区域</t>
    <rPh sb="0" eb="2">
      <t>キョジュウ</t>
    </rPh>
    <rPh sb="2" eb="4">
      <t>セイゲン</t>
    </rPh>
    <rPh sb="4" eb="6">
      <t>クイキ</t>
    </rPh>
    <phoneticPr fontId="1"/>
  </si>
  <si>
    <t>避難指示解除準備区域</t>
    <rPh sb="0" eb="2">
      <t>ヒナン</t>
    </rPh>
    <rPh sb="2" eb="4">
      <t>シジ</t>
    </rPh>
    <rPh sb="4" eb="6">
      <t>カイジョ</t>
    </rPh>
    <rPh sb="6" eb="8">
      <t>ジュンビ</t>
    </rPh>
    <rPh sb="8" eb="10">
      <t>クイキ</t>
    </rPh>
    <phoneticPr fontId="1"/>
  </si>
  <si>
    <t>【家財等】</t>
    <rPh sb="1" eb="3">
      <t>カザイ</t>
    </rPh>
    <rPh sb="3" eb="4">
      <t>トウ</t>
    </rPh>
    <phoneticPr fontId="1"/>
  </si>
  <si>
    <t>帰還困難</t>
    <rPh sb="0" eb="2">
      <t>キカン</t>
    </rPh>
    <rPh sb="2" eb="4">
      <t>コンナン</t>
    </rPh>
    <phoneticPr fontId="1"/>
  </si>
  <si>
    <t>居住制限等</t>
    <rPh sb="0" eb="2">
      <t>キョジュウ</t>
    </rPh>
    <rPh sb="2" eb="4">
      <t>セイゲン</t>
    </rPh>
    <rPh sb="4" eb="5">
      <t>トウ</t>
    </rPh>
    <phoneticPr fontId="1"/>
  </si>
  <si>
    <t>　　</t>
    <phoneticPr fontId="1"/>
  </si>
  <si>
    <t>※世帯人数による定額により算出（個別評価による賠償も選択可能）</t>
    <rPh sb="1" eb="3">
      <t>セタイ</t>
    </rPh>
    <rPh sb="3" eb="5">
      <t>ニンズウ</t>
    </rPh>
    <rPh sb="8" eb="10">
      <t>テイガク</t>
    </rPh>
    <rPh sb="13" eb="15">
      <t>サンシュツ</t>
    </rPh>
    <rPh sb="16" eb="18">
      <t>コベツ</t>
    </rPh>
    <rPh sb="18" eb="20">
      <t>ヒョウカ</t>
    </rPh>
    <rPh sb="23" eb="25">
      <t>バイショウ</t>
    </rPh>
    <rPh sb="26" eb="28">
      <t>センタク</t>
    </rPh>
    <rPh sb="28" eb="30">
      <t>カノウ</t>
    </rPh>
    <phoneticPr fontId="1"/>
  </si>
  <si>
    <t>●</t>
    <phoneticPr fontId="1"/>
  </si>
  <si>
    <t>【営業損害・就労不能損害等】</t>
    <rPh sb="1" eb="3">
      <t>エイギョウ</t>
    </rPh>
    <rPh sb="3" eb="5">
      <t>ソンガイ</t>
    </rPh>
    <rPh sb="6" eb="8">
      <t>シュウロウ</t>
    </rPh>
    <rPh sb="8" eb="10">
      <t>フノウ</t>
    </rPh>
    <rPh sb="10" eb="12">
      <t>ソンガイ</t>
    </rPh>
    <rPh sb="12" eb="13">
      <t>トウ</t>
    </rPh>
    <phoneticPr fontId="1"/>
  </si>
  <si>
    <t>※漁業については取り扱い未定（検討中）、年金受給者等については対象外</t>
    <rPh sb="1" eb="3">
      <t>ギョギョウ</t>
    </rPh>
    <rPh sb="8" eb="9">
      <t>ト</t>
    </rPh>
    <rPh sb="10" eb="11">
      <t>アツカ</t>
    </rPh>
    <rPh sb="12" eb="14">
      <t>ミテイ</t>
    </rPh>
    <rPh sb="15" eb="18">
      <t>ケントウチュウ</t>
    </rPh>
    <rPh sb="20" eb="22">
      <t>ネンキン</t>
    </rPh>
    <rPh sb="22" eb="25">
      <t>ジュキュウシャ</t>
    </rPh>
    <rPh sb="25" eb="26">
      <t>トウ</t>
    </rPh>
    <rPh sb="31" eb="34">
      <t>タイショウガイ</t>
    </rPh>
    <phoneticPr fontId="1"/>
  </si>
  <si>
    <t>【営業給与】</t>
    <rPh sb="1" eb="3">
      <t>エイギョウ</t>
    </rPh>
    <rPh sb="3" eb="5">
      <t>キュウヨ</t>
    </rPh>
    <phoneticPr fontId="1"/>
  </si>
  <si>
    <t>農林業</t>
    <rPh sb="0" eb="3">
      <t>ノウリンギョウ</t>
    </rPh>
    <phoneticPr fontId="1"/>
  </si>
  <si>
    <t>漁業</t>
    <rPh sb="0" eb="2">
      <t>ギョギョウ</t>
    </rPh>
    <phoneticPr fontId="1"/>
  </si>
  <si>
    <t>その他の業種</t>
    <rPh sb="2" eb="3">
      <t>タ</t>
    </rPh>
    <rPh sb="4" eb="6">
      <t>ギョウシュ</t>
    </rPh>
    <phoneticPr fontId="1"/>
  </si>
  <si>
    <t>給与所得</t>
    <rPh sb="0" eb="2">
      <t>キュウヨ</t>
    </rPh>
    <rPh sb="2" eb="4">
      <t>ショトク</t>
    </rPh>
    <phoneticPr fontId="1"/>
  </si>
  <si>
    <t>年金のみ</t>
    <rPh sb="0" eb="2">
      <t>ネンキン</t>
    </rPh>
    <phoneticPr fontId="1"/>
  </si>
  <si>
    <t>該当なし</t>
    <rPh sb="0" eb="2">
      <t>ガイトウ</t>
    </rPh>
    <phoneticPr fontId="1"/>
  </si>
  <si>
    <t>※検討中</t>
    <rPh sb="1" eb="4">
      <t>ケントウチュウ</t>
    </rPh>
    <phoneticPr fontId="1"/>
  </si>
  <si>
    <t>なし</t>
    <phoneticPr fontId="1"/>
  </si>
  <si>
    <t>現在の賠償額（月額）</t>
    <rPh sb="0" eb="2">
      <t>ゲンザイ</t>
    </rPh>
    <rPh sb="3" eb="5">
      <t>バイショウ</t>
    </rPh>
    <rPh sb="5" eb="6">
      <t>ガク</t>
    </rPh>
    <rPh sb="7" eb="9">
      <t>ツキガク</t>
    </rPh>
    <phoneticPr fontId="1"/>
  </si>
  <si>
    <t>ヶ月＝</t>
    <rPh sb="1" eb="2">
      <t>ツキ</t>
    </rPh>
    <phoneticPr fontId="1"/>
  </si>
  <si>
    <t>【精神的損害】</t>
    <rPh sb="1" eb="4">
      <t>セイシンテキ</t>
    </rPh>
    <rPh sb="4" eb="6">
      <t>ソンガイ</t>
    </rPh>
    <phoneticPr fontId="1"/>
  </si>
  <si>
    <t>精神的損害賠償</t>
    <rPh sb="0" eb="3">
      <t>セイシンテキ</t>
    </rPh>
    <rPh sb="3" eb="5">
      <t>ソンガイ</t>
    </rPh>
    <rPh sb="5" eb="7">
      <t>バイショウ</t>
    </rPh>
    <phoneticPr fontId="1"/>
  </si>
  <si>
    <t>人＝</t>
    <rPh sb="0" eb="1">
      <t>ニン</t>
    </rPh>
    <phoneticPr fontId="1"/>
  </si>
  <si>
    <t>©2012　NPO法人市民公益活動パートナーズ</t>
    <rPh sb="9" eb="11">
      <t>ホウジン</t>
    </rPh>
    <rPh sb="11" eb="17">
      <t>シミンコウエキカツドウ</t>
    </rPh>
    <phoneticPr fontId="1"/>
  </si>
  <si>
    <t>（賠償割合</t>
    <rPh sb="1" eb="3">
      <t>バイショウ</t>
    </rPh>
    <rPh sb="3" eb="5">
      <t>ワリアイ</t>
    </rPh>
    <phoneticPr fontId="1"/>
  </si>
  <si>
    <t>）</t>
    <phoneticPr fontId="1"/>
  </si>
  <si>
    <t>]　[</t>
    <phoneticPr fontId="1"/>
  </si>
  <si>
    <t>(1)固定資産税評価額に補正係数をかけて算出する方法</t>
    <rPh sb="3" eb="5">
      <t>コテイ</t>
    </rPh>
    <rPh sb="5" eb="8">
      <t>シサンゼイ</t>
    </rPh>
    <rPh sb="8" eb="11">
      <t>ヒョウカガク</t>
    </rPh>
    <rPh sb="12" eb="14">
      <t>ホセイ</t>
    </rPh>
    <rPh sb="14" eb="16">
      <t>ケイスウ</t>
    </rPh>
    <rPh sb="20" eb="22">
      <t>サンシュツ</t>
    </rPh>
    <rPh sb="24" eb="26">
      <t>ホウホウ</t>
    </rPh>
    <phoneticPr fontId="1"/>
  </si>
  <si>
    <r>
      <rPr>
        <sz val="11"/>
        <color indexed="8"/>
        <rFont val="HGPｺﾞｼｯｸE"/>
        <family val="3"/>
        <charset val="128"/>
      </rPr>
      <t>２．建物</t>
    </r>
    <r>
      <rPr>
        <u/>
        <sz val="11"/>
        <color indexed="8"/>
        <rFont val="ＭＳ Ｐゴシック"/>
        <family val="3"/>
        <charset val="128"/>
      </rPr>
      <t>（外構・庭木等を算定に含む</t>
    </r>
    <r>
      <rPr>
        <sz val="11"/>
        <color theme="1"/>
        <rFont val="ＭＳ Ｐゴシック"/>
        <family val="3"/>
        <charset val="128"/>
        <scheme val="minor"/>
      </rPr>
      <t>）</t>
    </r>
    <rPh sb="2" eb="4">
      <t>タテモノ</t>
    </rPh>
    <rPh sb="5" eb="7">
      <t>ガイコウ</t>
    </rPh>
    <rPh sb="8" eb="10">
      <t>ニワキ</t>
    </rPh>
    <rPh sb="10" eb="11">
      <t>トウ</t>
    </rPh>
    <rPh sb="12" eb="14">
      <t>サンテイ</t>
    </rPh>
    <rPh sb="15" eb="16">
      <t>フク</t>
    </rPh>
    <phoneticPr fontId="1"/>
  </si>
  <si>
    <t>建築年</t>
    <rPh sb="0" eb="2">
      <t>ケンチク</t>
    </rPh>
    <rPh sb="2" eb="3">
      <t>ネン</t>
    </rPh>
    <phoneticPr fontId="1"/>
  </si>
  <si>
    <t>木造・非木造等の別</t>
    <rPh sb="0" eb="2">
      <t>モクゾウ</t>
    </rPh>
    <rPh sb="3" eb="6">
      <t>ヒモクゾウ</t>
    </rPh>
    <rPh sb="6" eb="7">
      <t>トウ</t>
    </rPh>
    <rPh sb="8" eb="9">
      <t>ベツ</t>
    </rPh>
    <phoneticPr fontId="1"/>
  </si>
  <si>
    <t>固定資産税評価額における家屋の床面積</t>
    <rPh sb="0" eb="2">
      <t>コテイ</t>
    </rPh>
    <rPh sb="2" eb="5">
      <t>シサンゼイ</t>
    </rPh>
    <rPh sb="5" eb="8">
      <t>ヒョウカガク</t>
    </rPh>
    <rPh sb="12" eb="14">
      <t>カオク</t>
    </rPh>
    <rPh sb="15" eb="18">
      <t>ユカメンセキ</t>
    </rPh>
    <phoneticPr fontId="1"/>
  </si>
  <si>
    <t>㎡</t>
    <phoneticPr fontId="1"/>
  </si>
  <si>
    <t>４．建物</t>
    <rPh sb="2" eb="4">
      <t>タテモノ</t>
    </rPh>
    <phoneticPr fontId="1"/>
  </si>
  <si>
    <t>（建物係数）[</t>
    <rPh sb="1" eb="3">
      <t>タテモノ</t>
    </rPh>
    <rPh sb="3" eb="5">
      <t>ケイスウ</t>
    </rPh>
    <phoneticPr fontId="1"/>
  </si>
  <si>
    <t>■賠償額（精神的）</t>
    <rPh sb="1" eb="4">
      <t>バイショウガク</t>
    </rPh>
    <rPh sb="5" eb="8">
      <t>セイシンテキ</t>
    </rPh>
    <phoneticPr fontId="1"/>
  </si>
  <si>
    <t>■賠償額（営業等）</t>
    <rPh sb="1" eb="4">
      <t>バイショウガク</t>
    </rPh>
    <rPh sb="5" eb="7">
      <t>エイギョウ</t>
    </rPh>
    <rPh sb="7" eb="8">
      <t>トウ</t>
    </rPh>
    <phoneticPr fontId="1"/>
  </si>
  <si>
    <t>■賠償額（家財等）</t>
    <rPh sb="1" eb="4">
      <t>バイショウガク</t>
    </rPh>
    <rPh sb="5" eb="7">
      <t>カザイ</t>
    </rPh>
    <rPh sb="7" eb="8">
      <t>トウ</t>
    </rPh>
    <phoneticPr fontId="1"/>
  </si>
  <si>
    <t>■賠償額（不動産）</t>
    <rPh sb="1" eb="4">
      <t>バイショウガク</t>
    </rPh>
    <rPh sb="5" eb="8">
      <t>フドウサン</t>
    </rPh>
    <phoneticPr fontId="1"/>
  </si>
  <si>
    <t>平均新築単価［</t>
    <rPh sb="0" eb="2">
      <t>ヘイキン</t>
    </rPh>
    <rPh sb="2" eb="4">
      <t>シンチク</t>
    </rPh>
    <rPh sb="4" eb="6">
      <t>タンカ</t>
    </rPh>
    <phoneticPr fontId="1"/>
  </si>
  <si>
    <t>］万円／㎡</t>
    <rPh sb="1" eb="3">
      <t>マンエン</t>
    </rPh>
    <phoneticPr fontId="1"/>
  </si>
  <si>
    <t>↓（自己居住）</t>
    <rPh sb="2" eb="4">
      <t>ジコ</t>
    </rPh>
    <rPh sb="4" eb="6">
      <t>キョジュウ</t>
    </rPh>
    <phoneticPr fontId="1"/>
  </si>
  <si>
    <t>H22年</t>
    <rPh sb="3" eb="4">
      <t>ネン</t>
    </rPh>
    <phoneticPr fontId="1"/>
  </si>
  <si>
    <t>H21年</t>
    <rPh sb="3" eb="4">
      <t>ネン</t>
    </rPh>
    <phoneticPr fontId="1"/>
  </si>
  <si>
    <t>H20年</t>
    <rPh sb="3" eb="4">
      <t>ネン</t>
    </rPh>
    <phoneticPr fontId="1"/>
  </si>
  <si>
    <t>H19年</t>
    <rPh sb="3" eb="4">
      <t>ネン</t>
    </rPh>
    <phoneticPr fontId="1"/>
  </si>
  <si>
    <t>H18年</t>
    <rPh sb="3" eb="4">
      <t>ネン</t>
    </rPh>
    <phoneticPr fontId="1"/>
  </si>
  <si>
    <t>H17年</t>
    <rPh sb="3" eb="4">
      <t>ネン</t>
    </rPh>
    <phoneticPr fontId="1"/>
  </si>
  <si>
    <t>H16年</t>
    <rPh sb="3" eb="4">
      <t>ネン</t>
    </rPh>
    <phoneticPr fontId="1"/>
  </si>
  <si>
    <t>H15年</t>
    <rPh sb="3" eb="4">
      <t>ネン</t>
    </rPh>
    <phoneticPr fontId="1"/>
  </si>
  <si>
    <t>H14年</t>
    <rPh sb="3" eb="4">
      <t>ネン</t>
    </rPh>
    <phoneticPr fontId="1"/>
  </si>
  <si>
    <t>H13年</t>
    <rPh sb="3" eb="4">
      <t>ネン</t>
    </rPh>
    <phoneticPr fontId="1"/>
  </si>
  <si>
    <t>H12年</t>
    <rPh sb="3" eb="4">
      <t>ネン</t>
    </rPh>
    <phoneticPr fontId="1"/>
  </si>
  <si>
    <t>H11年</t>
    <rPh sb="3" eb="4">
      <t>ネン</t>
    </rPh>
    <phoneticPr fontId="1"/>
  </si>
  <si>
    <t>H10年</t>
    <rPh sb="3" eb="4">
      <t>ネン</t>
    </rPh>
    <phoneticPr fontId="1"/>
  </si>
  <si>
    <t>H9年</t>
    <rPh sb="2" eb="3">
      <t>ネン</t>
    </rPh>
    <phoneticPr fontId="1"/>
  </si>
  <si>
    <t>H8年</t>
    <rPh sb="2" eb="3">
      <t>ネン</t>
    </rPh>
    <phoneticPr fontId="1"/>
  </si>
  <si>
    <t>H7年</t>
    <rPh sb="2" eb="3">
      <t>ネン</t>
    </rPh>
    <phoneticPr fontId="1"/>
  </si>
  <si>
    <t>H6年</t>
    <rPh sb="2" eb="3">
      <t>ネン</t>
    </rPh>
    <phoneticPr fontId="1"/>
  </si>
  <si>
    <t>H5年</t>
    <rPh sb="2" eb="3">
      <t>ネン</t>
    </rPh>
    <phoneticPr fontId="1"/>
  </si>
  <si>
    <t>H4年</t>
    <rPh sb="2" eb="3">
      <t>ネン</t>
    </rPh>
    <phoneticPr fontId="1"/>
  </si>
  <si>
    <t>H3年</t>
    <rPh sb="2" eb="3">
      <t>ネン</t>
    </rPh>
    <phoneticPr fontId="1"/>
  </si>
  <si>
    <t>H2年</t>
    <rPh sb="2" eb="3">
      <t>ネン</t>
    </rPh>
    <phoneticPr fontId="1"/>
  </si>
  <si>
    <t>H元年</t>
    <rPh sb="1" eb="2">
      <t>モト</t>
    </rPh>
    <rPh sb="2" eb="3">
      <t>ネン</t>
    </rPh>
    <phoneticPr fontId="1"/>
  </si>
  <si>
    <t>S63年</t>
    <rPh sb="3" eb="4">
      <t>ネン</t>
    </rPh>
    <phoneticPr fontId="1"/>
  </si>
  <si>
    <t>S62年</t>
    <rPh sb="3" eb="4">
      <t>ネン</t>
    </rPh>
    <phoneticPr fontId="1"/>
  </si>
  <si>
    <t>S61年</t>
    <rPh sb="3" eb="4">
      <t>ネン</t>
    </rPh>
    <phoneticPr fontId="1"/>
  </si>
  <si>
    <t>S60年</t>
    <rPh sb="3" eb="4">
      <t>ネン</t>
    </rPh>
    <phoneticPr fontId="1"/>
  </si>
  <si>
    <t>S59年</t>
    <rPh sb="3" eb="4">
      <t>ネン</t>
    </rPh>
    <phoneticPr fontId="1"/>
  </si>
  <si>
    <t>S58年</t>
    <rPh sb="3" eb="4">
      <t>ネン</t>
    </rPh>
    <phoneticPr fontId="1"/>
  </si>
  <si>
    <t>S57年</t>
    <rPh sb="3" eb="4">
      <t>ネン</t>
    </rPh>
    <phoneticPr fontId="1"/>
  </si>
  <si>
    <t>S56年</t>
    <rPh sb="3" eb="4">
      <t>ネン</t>
    </rPh>
    <phoneticPr fontId="1"/>
  </si>
  <si>
    <t>S55年</t>
    <rPh sb="3" eb="4">
      <t>ネン</t>
    </rPh>
    <phoneticPr fontId="1"/>
  </si>
  <si>
    <t>S54年</t>
    <rPh sb="3" eb="4">
      <t>ネン</t>
    </rPh>
    <phoneticPr fontId="1"/>
  </si>
  <si>
    <t>S53年</t>
    <rPh sb="3" eb="4">
      <t>ネン</t>
    </rPh>
    <phoneticPr fontId="1"/>
  </si>
  <si>
    <t>S52年</t>
    <rPh sb="3" eb="4">
      <t>ネン</t>
    </rPh>
    <phoneticPr fontId="1"/>
  </si>
  <si>
    <t>S51年</t>
    <rPh sb="3" eb="4">
      <t>ネン</t>
    </rPh>
    <phoneticPr fontId="1"/>
  </si>
  <si>
    <t>S50年</t>
    <rPh sb="3" eb="4">
      <t>ネン</t>
    </rPh>
    <phoneticPr fontId="1"/>
  </si>
  <si>
    <t>S49年</t>
    <rPh sb="3" eb="4">
      <t>ネン</t>
    </rPh>
    <phoneticPr fontId="1"/>
  </si>
  <si>
    <t>S48年</t>
    <rPh sb="3" eb="4">
      <t>ネン</t>
    </rPh>
    <phoneticPr fontId="1"/>
  </si>
  <si>
    <t>S47年</t>
    <rPh sb="3" eb="4">
      <t>ネン</t>
    </rPh>
    <phoneticPr fontId="1"/>
  </si>
  <si>
    <t>S46年</t>
    <rPh sb="3" eb="4">
      <t>ネン</t>
    </rPh>
    <phoneticPr fontId="1"/>
  </si>
  <si>
    <t>S45年</t>
    <rPh sb="3" eb="4">
      <t>ネン</t>
    </rPh>
    <phoneticPr fontId="1"/>
  </si>
  <si>
    <t>S44年</t>
    <rPh sb="3" eb="4">
      <t>ネン</t>
    </rPh>
    <phoneticPr fontId="1"/>
  </si>
  <si>
    <t>S43年</t>
    <rPh sb="3" eb="4">
      <t>ネン</t>
    </rPh>
    <phoneticPr fontId="1"/>
  </si>
  <si>
    <t>S42年</t>
    <rPh sb="3" eb="4">
      <t>ネン</t>
    </rPh>
    <phoneticPr fontId="1"/>
  </si>
  <si>
    <t>S41年</t>
    <rPh sb="3" eb="4">
      <t>ネン</t>
    </rPh>
    <phoneticPr fontId="1"/>
  </si>
  <si>
    <t>S40年</t>
    <rPh sb="3" eb="4">
      <t>ネン</t>
    </rPh>
    <phoneticPr fontId="1"/>
  </si>
  <si>
    <t>S39年</t>
    <rPh sb="3" eb="4">
      <t>ネン</t>
    </rPh>
    <phoneticPr fontId="1"/>
  </si>
  <si>
    <t>S38年</t>
    <rPh sb="3" eb="4">
      <t>ネン</t>
    </rPh>
    <phoneticPr fontId="1"/>
  </si>
  <si>
    <t>S37年</t>
    <rPh sb="3" eb="4">
      <t>ネン</t>
    </rPh>
    <phoneticPr fontId="1"/>
  </si>
  <si>
    <t>S36年以前</t>
    <rPh sb="3" eb="4">
      <t>ネン</t>
    </rPh>
    <rPh sb="4" eb="6">
      <t>イゼン</t>
    </rPh>
    <phoneticPr fontId="1"/>
  </si>
  <si>
    <t>【建物係数及び平均新築単価】</t>
    <rPh sb="1" eb="3">
      <t>タテモノ</t>
    </rPh>
    <rPh sb="3" eb="5">
      <t>ケイスウ</t>
    </rPh>
    <rPh sb="5" eb="6">
      <t>オヨ</t>
    </rPh>
    <rPh sb="7" eb="9">
      <t>ヘイキン</t>
    </rPh>
    <rPh sb="9" eb="11">
      <t>シンチク</t>
    </rPh>
    <rPh sb="11" eb="13">
      <t>タンカ</t>
    </rPh>
    <phoneticPr fontId="1"/>
  </si>
  <si>
    <t>木造（車庫等）</t>
    <rPh sb="0" eb="2">
      <t>モクゾウ</t>
    </rPh>
    <rPh sb="3" eb="5">
      <t>シャコ</t>
    </rPh>
    <rPh sb="5" eb="6">
      <t>トウ</t>
    </rPh>
    <phoneticPr fontId="1"/>
  </si>
  <si>
    <t>非木造（鉄筋コンクリート）</t>
    <rPh sb="0" eb="3">
      <t>ヒモクゾウ</t>
    </rPh>
    <rPh sb="4" eb="6">
      <t>テッキン</t>
    </rPh>
    <phoneticPr fontId="1"/>
  </si>
  <si>
    <t>非木造（鉄骨造その他）</t>
    <rPh sb="0" eb="3">
      <t>ヒモクゾウ</t>
    </rPh>
    <rPh sb="4" eb="6">
      <t>テッコツ</t>
    </rPh>
    <rPh sb="6" eb="7">
      <t>ヅク</t>
    </rPh>
    <rPh sb="9" eb="10">
      <t>タ</t>
    </rPh>
    <phoneticPr fontId="1"/>
  </si>
  <si>
    <t>単価(万円/㎡)</t>
    <rPh sb="0" eb="2">
      <t>タンカ</t>
    </rPh>
    <rPh sb="3" eb="5">
      <t>マンエン</t>
    </rPh>
    <phoneticPr fontId="1"/>
  </si>
  <si>
    <t>木造（居宅等）</t>
    <rPh sb="0" eb="2">
      <t>モクゾウ</t>
    </rPh>
    <rPh sb="3" eb="5">
      <t>キョタク</t>
    </rPh>
    <rPh sb="5" eb="6">
      <t>トウ</t>
    </rPh>
    <phoneticPr fontId="1"/>
  </si>
  <si>
    <t>入力方法</t>
    <rPh sb="0" eb="2">
      <t>ニュウリョク</t>
    </rPh>
    <rPh sb="2" eb="4">
      <t>ホウホウ</t>
    </rPh>
    <phoneticPr fontId="1"/>
  </si>
  <si>
    <t>プルダウンから
選択入力</t>
    <rPh sb="8" eb="10">
      <t>センタク</t>
    </rPh>
    <rPh sb="10" eb="12">
      <t>ニュウリョク</t>
    </rPh>
    <phoneticPr fontId="1"/>
  </si>
  <si>
    <t>数値などを
直接入力</t>
    <rPh sb="0" eb="2">
      <t>スウチ</t>
    </rPh>
    <rPh sb="6" eb="8">
      <t>チョクセツ</t>
    </rPh>
    <rPh sb="8" eb="10">
      <t>ニュウリョク</t>
    </rPh>
    <phoneticPr fontId="1"/>
  </si>
  <si>
    <t>　</t>
  </si>
  <si>
    <r>
      <t>円</t>
    </r>
    <r>
      <rPr>
        <sz val="9"/>
        <color indexed="8"/>
        <rFont val="HGP創英角ｺﾞｼｯｸUB"/>
        <family val="3"/>
        <charset val="128"/>
      </rPr>
      <t>（試算値）</t>
    </r>
    <rPh sb="0" eb="1">
      <t>エン</t>
    </rPh>
    <rPh sb="2" eb="5">
      <t>シサンチ</t>
    </rPh>
    <phoneticPr fontId="1"/>
  </si>
  <si>
    <t>単身</t>
    <rPh sb="0" eb="2">
      <t>タンシン</t>
    </rPh>
    <phoneticPr fontId="1"/>
  </si>
  <si>
    <t>世帯あり</t>
    <rPh sb="0" eb="2">
      <t>セタイ</t>
    </rPh>
    <phoneticPr fontId="1"/>
  </si>
  <si>
    <t>円…(b')　※(b)と(b')の高い方を適用</t>
    <rPh sb="0" eb="1">
      <t>エン</t>
    </rPh>
    <rPh sb="17" eb="18">
      <t>タカ</t>
    </rPh>
    <rPh sb="19" eb="20">
      <t>ホウ</t>
    </rPh>
    <rPh sb="21" eb="23">
      <t>テキヨウ</t>
    </rPh>
    <phoneticPr fontId="1"/>
  </si>
  <si>
    <t>◆原子力損害賠償（財物）賠償額　試算額合計</t>
    <rPh sb="1" eb="4">
      <t>ゲンシリョク</t>
    </rPh>
    <rPh sb="4" eb="6">
      <t>ソンガイ</t>
    </rPh>
    <rPh sb="6" eb="8">
      <t>バイショウ</t>
    </rPh>
    <rPh sb="9" eb="11">
      <t>ザイブツ</t>
    </rPh>
    <rPh sb="12" eb="14">
      <t>バイショウ</t>
    </rPh>
    <rPh sb="14" eb="15">
      <t>ガク</t>
    </rPh>
    <rPh sb="16" eb="18">
      <t>シサン</t>
    </rPh>
    <rPh sb="18" eb="19">
      <t>ガク</t>
    </rPh>
    <rPh sb="19" eb="20">
      <t>ゴウ</t>
    </rPh>
    <rPh sb="20" eb="21">
      <t>ケイ</t>
    </rPh>
    <phoneticPr fontId="1"/>
  </si>
  <si>
    <t>…(b)</t>
    <phoneticPr fontId="1"/>
  </si>
  <si>
    <t>※修復費用先行支払い分を含んだ金額</t>
    <rPh sb="1" eb="3">
      <t>シュウフク</t>
    </rPh>
    <rPh sb="3" eb="5">
      <t>ヒヨウ</t>
    </rPh>
    <rPh sb="5" eb="7">
      <t>センコウ</t>
    </rPh>
    <rPh sb="7" eb="9">
      <t>シハラ</t>
    </rPh>
    <rPh sb="10" eb="11">
      <t>ブン</t>
    </rPh>
    <rPh sb="12" eb="13">
      <t>フク</t>
    </rPh>
    <rPh sb="15" eb="17">
      <t>キンガク</t>
    </rPh>
    <phoneticPr fontId="1"/>
  </si>
  <si>
    <t>※このシートは、2012年7月24日に東京電力(株)が公表した個人用の賠償基準を用いて作成しています。</t>
    <rPh sb="12" eb="13">
      <t>ネン</t>
    </rPh>
    <rPh sb="14" eb="15">
      <t>ツキ</t>
    </rPh>
    <rPh sb="17" eb="18">
      <t>ニチ</t>
    </rPh>
    <rPh sb="19" eb="21">
      <t>トウキョウ</t>
    </rPh>
    <rPh sb="21" eb="23">
      <t>デンリョク</t>
    </rPh>
    <rPh sb="23" eb="26">
      <t>カブ</t>
    </rPh>
    <rPh sb="27" eb="29">
      <t>コウヒョウ</t>
    </rPh>
    <rPh sb="31" eb="34">
      <t>コジンヨウ</t>
    </rPh>
    <rPh sb="35" eb="37">
      <t>バイショウ</t>
    </rPh>
    <rPh sb="37" eb="39">
      <t>キジュン</t>
    </rPh>
    <rPh sb="40" eb="41">
      <t>モチ</t>
    </rPh>
    <rPh sb="43" eb="45">
      <t>サクセイ</t>
    </rPh>
    <phoneticPr fontId="1"/>
  </si>
  <si>
    <t>■修復費用先行支払い対象額</t>
    <rPh sb="1" eb="3">
      <t>シュウフク</t>
    </rPh>
    <rPh sb="3" eb="5">
      <t>ヒヨウ</t>
    </rPh>
    <rPh sb="5" eb="7">
      <t>センコウ</t>
    </rPh>
    <rPh sb="7" eb="9">
      <t>シハラ</t>
    </rPh>
    <rPh sb="10" eb="12">
      <t>タイショウ</t>
    </rPh>
    <rPh sb="12" eb="13">
      <t>ガク</t>
    </rPh>
    <phoneticPr fontId="1"/>
  </si>
  <si>
    <t>事故発生前の価値</t>
    <rPh sb="0" eb="2">
      <t>ジコ</t>
    </rPh>
    <rPh sb="2" eb="5">
      <t>ハッセイマエ</t>
    </rPh>
    <rPh sb="6" eb="8">
      <t>カチ</t>
    </rPh>
    <phoneticPr fontId="1"/>
  </si>
  <si>
    <t>※宅地以外の土地については[取り扱い未定］（検討中）</t>
    <rPh sb="1" eb="3">
      <t>タクチ</t>
    </rPh>
    <rPh sb="3" eb="5">
      <t>イガイ</t>
    </rPh>
    <rPh sb="6" eb="8">
      <t>トチ</t>
    </rPh>
    <rPh sb="14" eb="15">
      <t>ト</t>
    </rPh>
    <rPh sb="16" eb="17">
      <t>アツカ</t>
    </rPh>
    <rPh sb="18" eb="20">
      <t>ミテイ</t>
    </rPh>
    <rPh sb="22" eb="25">
      <t>ケントウチュウ</t>
    </rPh>
    <phoneticPr fontId="1"/>
  </si>
  <si>
    <r>
      <t>(2)建築着工統計に基づく平均新築単価を基礎として算出する方法</t>
    </r>
    <r>
      <rPr>
        <b/>
        <sz val="10"/>
        <color indexed="8"/>
        <rFont val="ＭＳ Ｐゴシック"/>
        <family val="3"/>
        <charset val="128"/>
      </rPr>
      <t>（</t>
    </r>
    <r>
      <rPr>
        <b/>
        <u/>
        <sz val="10"/>
        <color indexed="8"/>
        <rFont val="ＭＳ Ｐゴシック"/>
        <family val="3"/>
        <charset val="128"/>
      </rPr>
      <t>原則として、自己の居住用のみ対象</t>
    </r>
    <r>
      <rPr>
        <b/>
        <sz val="10"/>
        <color indexed="8"/>
        <rFont val="ＭＳ Ｐゴシック"/>
        <family val="3"/>
        <charset val="128"/>
      </rPr>
      <t>）</t>
    </r>
    <rPh sb="3" eb="5">
      <t>ケンチク</t>
    </rPh>
    <rPh sb="5" eb="7">
      <t>チャッコウ</t>
    </rPh>
    <rPh sb="7" eb="9">
      <t>トウケイ</t>
    </rPh>
    <rPh sb="10" eb="11">
      <t>モト</t>
    </rPh>
    <rPh sb="13" eb="15">
      <t>ヘイキン</t>
    </rPh>
    <rPh sb="15" eb="17">
      <t>シンチク</t>
    </rPh>
    <rPh sb="17" eb="19">
      <t>タンカ</t>
    </rPh>
    <rPh sb="20" eb="22">
      <t>キソ</t>
    </rPh>
    <rPh sb="25" eb="27">
      <t>サンシュツ</t>
    </rPh>
    <rPh sb="29" eb="31">
      <t>ホウホウ</t>
    </rPh>
    <rPh sb="32" eb="34">
      <t>ゲンソク</t>
    </rPh>
    <rPh sb="38" eb="40">
      <t>ジコ</t>
    </rPh>
    <rPh sb="41" eb="43">
      <t>キョジュウ</t>
    </rPh>
    <rPh sb="43" eb="44">
      <t>ヨウ</t>
    </rPh>
    <rPh sb="46" eb="48">
      <t>タイショウ</t>
    </rPh>
    <phoneticPr fontId="1"/>
  </si>
  <si>
    <t>※不動産鑑定等による個別評価も選択可能</t>
    <rPh sb="1" eb="4">
      <t>フドウサン</t>
    </rPh>
    <rPh sb="4" eb="6">
      <t>カンテイ</t>
    </rPh>
    <rPh sb="6" eb="7">
      <t>トウ</t>
    </rPh>
    <rPh sb="10" eb="12">
      <t>コベツ</t>
    </rPh>
    <rPh sb="12" eb="14">
      <t>ヒョウカ</t>
    </rPh>
    <rPh sb="15" eb="17">
      <t>センタク</t>
    </rPh>
    <rPh sb="17" eb="19">
      <t>カノウ</t>
    </rPh>
    <phoneticPr fontId="1"/>
  </si>
  <si>
    <t>※後日、賠償額から精算されます</t>
    <rPh sb="1" eb="3">
      <t>ゴジツ</t>
    </rPh>
    <rPh sb="4" eb="7">
      <t>バイショウガク</t>
    </rPh>
    <rPh sb="9" eb="11">
      <t>セイサン</t>
    </rPh>
    <phoneticPr fontId="1"/>
  </si>
  <si>
    <t>▼８月頃から先行して請求可能</t>
    <rPh sb="2" eb="3">
      <t>ツキ</t>
    </rPh>
    <rPh sb="3" eb="4">
      <t>ゴロ</t>
    </rPh>
    <rPh sb="6" eb="8">
      <t>センコウ</t>
    </rPh>
    <rPh sb="10" eb="12">
      <t>セイキュウ</t>
    </rPh>
    <rPh sb="12" eb="14">
      <t>カノウ</t>
    </rPh>
    <phoneticPr fontId="1"/>
  </si>
  <si>
    <t>※事故発生前の価値（土地合計）</t>
    <rPh sb="1" eb="3">
      <t>ジコ</t>
    </rPh>
    <rPh sb="3" eb="6">
      <t>ハッセイマエ</t>
    </rPh>
    <rPh sb="7" eb="9">
      <t>カチ</t>
    </rPh>
    <rPh sb="10" eb="12">
      <t>トチ</t>
    </rPh>
    <rPh sb="12" eb="14">
      <t>ゴウケイ</t>
    </rPh>
    <phoneticPr fontId="1"/>
  </si>
  <si>
    <t>※事故発生前の価値（建物合計）</t>
    <rPh sb="1" eb="3">
      <t>ジコ</t>
    </rPh>
    <rPh sb="3" eb="6">
      <t>ハッセイマエ</t>
    </rPh>
    <rPh sb="7" eb="9">
      <t>カチ</t>
    </rPh>
    <rPh sb="10" eb="12">
      <t>タテモノ</t>
    </rPh>
    <rPh sb="12" eb="14">
      <t>ゴウケイ</t>
    </rPh>
    <phoneticPr fontId="1"/>
  </si>
  <si>
    <t>■賠償額試算については、あくまでも目安としての算出ですのでご了承ください。</t>
    <rPh sb="1" eb="4">
      <t>バイショウガク</t>
    </rPh>
    <rPh sb="4" eb="6">
      <t>シサン</t>
    </rPh>
    <rPh sb="17" eb="19">
      <t>メヤス</t>
    </rPh>
    <rPh sb="23" eb="25">
      <t>サンシュツ</t>
    </rPh>
    <rPh sb="30" eb="32">
      <t>リョウショウ</t>
    </rPh>
    <phoneticPr fontId="1"/>
  </si>
  <si>
    <t>※2012年1月以降に賠償金の受け取りがある場合には、減額されることがあります。</t>
    <rPh sb="5" eb="6">
      <t>ネン</t>
    </rPh>
    <rPh sb="7" eb="8">
      <t>ツキ</t>
    </rPh>
    <rPh sb="8" eb="10">
      <t>イコウ</t>
    </rPh>
    <rPh sb="11" eb="14">
      <t>バイショウキン</t>
    </rPh>
    <rPh sb="15" eb="16">
      <t>ウ</t>
    </rPh>
    <rPh sb="17" eb="18">
      <t>ト</t>
    </rPh>
    <rPh sb="22" eb="24">
      <t>バアイ</t>
    </rPh>
    <rPh sb="27" eb="29">
      <t>ゲンガク</t>
    </rPh>
    <phoneticPr fontId="1"/>
  </si>
  <si>
    <t>３．営業・給与等</t>
    <rPh sb="2" eb="4">
      <t>エイギョウ</t>
    </rPh>
    <rPh sb="5" eb="7">
      <t>キュウヨ</t>
    </rPh>
    <rPh sb="7" eb="8">
      <t>トウ</t>
    </rPh>
    <phoneticPr fontId="1"/>
  </si>
  <si>
    <t>3年分（2012年7月～2015年2月）</t>
    <rPh sb="1" eb="3">
      <t>ネンブン</t>
    </rPh>
    <rPh sb="8" eb="9">
      <t>ネン</t>
    </rPh>
    <rPh sb="10" eb="11">
      <t>ツキ</t>
    </rPh>
    <rPh sb="16" eb="17">
      <t>ネン</t>
    </rPh>
    <rPh sb="18" eb="19">
      <t>ツキ</t>
    </rPh>
    <phoneticPr fontId="1"/>
  </si>
  <si>
    <t>2年分（2012年6月～2014年2月）</t>
    <rPh sb="1" eb="3">
      <t>ネンブン</t>
    </rPh>
    <rPh sb="8" eb="9">
      <t>ネン</t>
    </rPh>
    <rPh sb="10" eb="11">
      <t>ツキ</t>
    </rPh>
    <rPh sb="16" eb="17">
      <t>ネン</t>
    </rPh>
    <rPh sb="18" eb="19">
      <t>ツキ</t>
    </rPh>
    <phoneticPr fontId="1"/>
  </si>
  <si>
    <t>5年分(2012年7月～2016年12月）</t>
    <rPh sb="1" eb="2">
      <t>ネン</t>
    </rPh>
    <rPh sb="2" eb="3">
      <t>ブン</t>
    </rPh>
    <rPh sb="8" eb="9">
      <t>ネン</t>
    </rPh>
    <rPh sb="10" eb="11">
      <t>ツキ</t>
    </rPh>
    <rPh sb="16" eb="17">
      <t>ネン</t>
    </rPh>
    <rPh sb="19" eb="20">
      <t>ツキ</t>
    </rPh>
    <phoneticPr fontId="1"/>
  </si>
  <si>
    <r>
      <t>◆原子力損害賠償（財物）試算チャート　</t>
    </r>
    <r>
      <rPr>
        <sz val="11"/>
        <color indexed="8"/>
        <rFont val="HGP創英ﾌﾟﾚｾﾞﾝｽEB"/>
        <family val="1"/>
        <charset val="128"/>
      </rPr>
      <t>Ver.1.03</t>
    </r>
    <rPh sb="1" eb="4">
      <t>ゲンシリョク</t>
    </rPh>
    <rPh sb="4" eb="6">
      <t>ソンガイ</t>
    </rPh>
    <rPh sb="6" eb="8">
      <t>バイショウ</t>
    </rPh>
    <rPh sb="9" eb="11">
      <t>ザイブツ</t>
    </rPh>
    <rPh sb="12" eb="14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</si>
</sst>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0_ "/>
    <numFmt numFmtId="178" formatCode="#,##0.00_ "/>
    <numFmt numFmtId="179" formatCode="0_);[Red]\(0\)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HGP創英ﾌﾟﾚｾﾞﾝｽEB"/>
      <family val="1"/>
      <charset val="128"/>
    </font>
    <font>
      <sz val="11"/>
      <color indexed="8"/>
      <name val="HGPｺﾞｼｯｸE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創英角ｺﾞｼｯｸUB"/>
      <family val="3"/>
      <charset val="128"/>
    </font>
    <font>
      <sz val="10"/>
      <color theme="1"/>
      <name val="HGP創英ﾌﾟﾚｾﾞﾝｽEB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HGP創英ﾌﾟﾚｾﾞﾝｽEB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u/>
      <sz val="8"/>
      <color theme="1"/>
      <name val="HGP創英ﾌﾟﾚｾﾞﾝｽEB"/>
      <family val="1"/>
      <charset val="128"/>
    </font>
    <font>
      <sz val="10"/>
      <color rgb="FFFF0000"/>
      <name val="HGPｺﾞｼｯｸE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0" fillId="0" borderId="0" xfId="0" applyNumberFormat="1" applyBorder="1">
      <alignment vertical="center"/>
    </xf>
    <xf numFmtId="0" fontId="6" fillId="0" borderId="0" xfId="0" applyFont="1" applyFill="1" applyBorder="1">
      <alignment vertical="center"/>
    </xf>
    <xf numFmtId="176" fontId="6" fillId="0" borderId="0" xfId="0" applyNumberFormat="1" applyFo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179" fontId="0" fillId="0" borderId="8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9" fontId="0" fillId="0" borderId="0" xfId="0" applyNumberFormat="1" applyFill="1" applyBorder="1">
      <alignment vertical="center"/>
    </xf>
    <xf numFmtId="179" fontId="0" fillId="0" borderId="0" xfId="0" applyNumberFormat="1" applyFill="1" applyBorder="1" applyAlignment="1">
      <alignment horizontal="right" vertical="center"/>
    </xf>
    <xf numFmtId="0" fontId="0" fillId="0" borderId="5" xfId="0" applyBorder="1">
      <alignment vertical="center"/>
    </xf>
    <xf numFmtId="179" fontId="0" fillId="0" borderId="8" xfId="0" applyNumberFormat="1" applyFill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right"/>
    </xf>
    <xf numFmtId="176" fontId="0" fillId="2" borderId="12" xfId="0" applyNumberFormat="1" applyFill="1" applyBorder="1">
      <alignment vertical="center"/>
    </xf>
    <xf numFmtId="176" fontId="6" fillId="2" borderId="12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176" fontId="15" fillId="0" borderId="13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178" fontId="0" fillId="0" borderId="0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5" xfId="0" applyBorder="1" applyAlignment="1">
      <alignment horizontal="left" vertical="center"/>
    </xf>
    <xf numFmtId="178" fontId="6" fillId="0" borderId="0" xfId="0" applyNumberFormat="1" applyFont="1" applyAlignment="1">
      <alignment horizontal="right" vertical="center"/>
    </xf>
    <xf numFmtId="176" fontId="0" fillId="2" borderId="12" xfId="0" applyNumberFormat="1" applyFill="1" applyBorder="1" applyAlignment="1">
      <alignment horizontal="right" vertical="center"/>
    </xf>
    <xf numFmtId="0" fontId="17" fillId="3" borderId="14" xfId="0" applyFont="1" applyFill="1" applyBorder="1" applyAlignment="1">
      <alignment horizontal="center" vertical="center" wrapText="1"/>
    </xf>
    <xf numFmtId="176" fontId="17" fillId="4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6" fillId="3" borderId="14" xfId="0" applyFont="1" applyFill="1" applyBorder="1" applyProtection="1">
      <alignment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alignment vertical="center"/>
      <protection locked="0"/>
    </xf>
    <xf numFmtId="178" fontId="0" fillId="4" borderId="16" xfId="0" applyNumberFormat="1" applyFill="1" applyBorder="1" applyProtection="1">
      <alignment vertical="center"/>
      <protection locked="0"/>
    </xf>
    <xf numFmtId="0" fontId="0" fillId="3" borderId="14" xfId="0" applyFill="1" applyBorder="1" applyProtection="1">
      <alignment vertical="center"/>
      <protection locked="0"/>
    </xf>
    <xf numFmtId="178" fontId="0" fillId="4" borderId="15" xfId="0" applyNumberFormat="1" applyFill="1" applyBorder="1" applyProtection="1">
      <alignment vertical="center"/>
      <protection locked="0"/>
    </xf>
    <xf numFmtId="49" fontId="6" fillId="4" borderId="15" xfId="0" applyNumberFormat="1" applyFont="1" applyFill="1" applyBorder="1" applyProtection="1">
      <alignment vertical="center"/>
      <protection locked="0"/>
    </xf>
    <xf numFmtId="49" fontId="6" fillId="4" borderId="15" xfId="0" applyNumberFormat="1" applyFont="1" applyFill="1" applyBorder="1" applyProtection="1">
      <alignment vertical="center"/>
      <protection locked="0"/>
    </xf>
    <xf numFmtId="176" fontId="6" fillId="4" borderId="15" xfId="0" applyNumberFormat="1" applyFont="1" applyFill="1" applyBorder="1" applyProtection="1">
      <alignment vertical="center"/>
      <protection locked="0"/>
    </xf>
    <xf numFmtId="176" fontId="0" fillId="4" borderId="15" xfId="0" applyNumberFormat="1" applyFill="1" applyBorder="1" applyProtection="1">
      <alignment vertical="center"/>
      <protection locked="0"/>
    </xf>
    <xf numFmtId="0" fontId="0" fillId="5" borderId="0" xfId="0" applyFill="1">
      <alignment vertical="center"/>
    </xf>
    <xf numFmtId="176" fontId="0" fillId="0" borderId="8" xfId="0" applyNumberFormat="1" applyFont="1" applyBorder="1">
      <alignment vertical="center"/>
    </xf>
    <xf numFmtId="0" fontId="6" fillId="0" borderId="0" xfId="0" applyFont="1" applyAlignment="1"/>
    <xf numFmtId="0" fontId="6" fillId="0" borderId="0" xfId="0" applyFont="1" applyBorder="1">
      <alignment vertical="center"/>
    </xf>
    <xf numFmtId="0" fontId="20" fillId="0" borderId="8" xfId="0" applyFont="1" applyBorder="1" applyAlignment="1">
      <alignment horizontal="right" vertical="center"/>
    </xf>
    <xf numFmtId="176" fontId="6" fillId="0" borderId="8" xfId="0" applyNumberFormat="1" applyFont="1" applyBorder="1">
      <alignment vertical="center"/>
    </xf>
    <xf numFmtId="0" fontId="13" fillId="0" borderId="0" xfId="0" applyFont="1" applyAlignment="1"/>
    <xf numFmtId="0" fontId="21" fillId="0" borderId="0" xfId="0" applyFont="1" applyAlignment="1">
      <alignment horizontal="right" vertical="top"/>
    </xf>
    <xf numFmtId="0" fontId="13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176" fontId="12" fillId="0" borderId="0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176" fontId="0" fillId="6" borderId="13" xfId="0" applyNumberFormat="1" applyFill="1" applyBorder="1">
      <alignment vertical="center"/>
    </xf>
    <xf numFmtId="176" fontId="12" fillId="6" borderId="13" xfId="0" applyNumberFormat="1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zoomScaleNormal="100" workbookViewId="0">
      <selection activeCell="A2" sqref="A2"/>
    </sheetView>
  </sheetViews>
  <sheetFormatPr defaultRowHeight="13.2" x14ac:dyDescent="0.2"/>
  <cols>
    <col min="1" max="1" width="2.109375" customWidth="1"/>
    <col min="2" max="2" width="17.6640625" customWidth="1"/>
    <col min="3" max="3" width="12.6640625" customWidth="1"/>
    <col min="4" max="4" width="3.6640625" customWidth="1"/>
    <col min="5" max="5" width="12.6640625" customWidth="1"/>
    <col min="6" max="6" width="5.6640625" customWidth="1"/>
    <col min="7" max="7" width="11.88671875" customWidth="1"/>
    <col min="8" max="8" width="2.77734375" customWidth="1"/>
    <col min="9" max="9" width="3.6640625" customWidth="1"/>
    <col min="10" max="10" width="14" customWidth="1"/>
    <col min="11" max="11" width="8.21875" customWidth="1"/>
    <col min="12" max="12" width="2.6640625" customWidth="1"/>
    <col min="13" max="13" width="2.6640625" hidden="1" customWidth="1"/>
    <col min="14" max="19" width="8.6640625" hidden="1" customWidth="1"/>
    <col min="20" max="20" width="4.21875" hidden="1" customWidth="1"/>
    <col min="21" max="21" width="18.21875" hidden="1" customWidth="1"/>
    <col min="22" max="22" width="9" hidden="1" customWidth="1"/>
    <col min="23" max="23" width="11.88671875" hidden="1" customWidth="1"/>
    <col min="24" max="24" width="12.6640625" hidden="1" customWidth="1"/>
    <col min="25" max="26" width="9" hidden="1" customWidth="1"/>
  </cols>
  <sheetData>
    <row r="1" spans="1:11" ht="20.100000000000001" customHeight="1" x14ac:dyDescent="0.2">
      <c r="A1" s="32" t="s">
        <v>151</v>
      </c>
      <c r="B1" s="32"/>
      <c r="G1" s="63" t="s">
        <v>125</v>
      </c>
      <c r="H1" s="96" t="s">
        <v>124</v>
      </c>
      <c r="I1" s="97"/>
      <c r="J1" s="64" t="s">
        <v>126</v>
      </c>
    </row>
    <row r="2" spans="1:11" ht="9" customHeight="1" x14ac:dyDescent="0.2"/>
    <row r="3" spans="1:11" ht="20.100000000000001" customHeight="1" x14ac:dyDescent="0.2">
      <c r="B3" s="89" t="s">
        <v>20</v>
      </c>
      <c r="C3" s="66"/>
      <c r="D3" s="1" t="s">
        <v>30</v>
      </c>
      <c r="E3" s="89" t="s">
        <v>0</v>
      </c>
      <c r="F3" s="4" t="s">
        <v>4</v>
      </c>
      <c r="G3" s="66"/>
      <c r="H3" t="s">
        <v>5</v>
      </c>
      <c r="I3" s="1"/>
      <c r="J3" s="93" t="s">
        <v>147</v>
      </c>
    </row>
    <row r="4" spans="1:11" ht="20.100000000000001" customHeight="1" x14ac:dyDescent="0.2">
      <c r="B4" s="90" t="s">
        <v>59</v>
      </c>
      <c r="C4" s="51" t="s">
        <v>67</v>
      </c>
      <c r="F4" s="4" t="s">
        <v>3</v>
      </c>
      <c r="G4" s="66"/>
      <c r="H4" t="s">
        <v>5</v>
      </c>
      <c r="J4" s="67"/>
    </row>
    <row r="5" spans="1:11" ht="5.25" customHeight="1" thickBot="1" x14ac:dyDescent="0.25">
      <c r="B5" s="2"/>
      <c r="F5" s="4"/>
      <c r="G5" s="10"/>
    </row>
    <row r="6" spans="1:11" ht="20.100000000000001" customHeight="1" thickBot="1" x14ac:dyDescent="0.25">
      <c r="B6" s="4" t="s">
        <v>56</v>
      </c>
      <c r="C6" s="68"/>
      <c r="E6" s="70" t="s">
        <v>127</v>
      </c>
      <c r="F6" s="4"/>
      <c r="G6" s="70" t="s">
        <v>127</v>
      </c>
    </row>
    <row r="7" spans="1:11" ht="20.100000000000001" customHeight="1" thickBot="1" x14ac:dyDescent="0.25">
      <c r="B7" s="4" t="s">
        <v>55</v>
      </c>
      <c r="C7" s="68"/>
      <c r="E7" s="70"/>
      <c r="F7" s="4"/>
      <c r="G7" s="70" t="s">
        <v>127</v>
      </c>
    </row>
    <row r="8" spans="1:11" ht="29.25" customHeight="1" x14ac:dyDescent="0.15">
      <c r="B8" s="12" t="s">
        <v>57</v>
      </c>
      <c r="C8" s="69"/>
      <c r="D8" s="50" t="s">
        <v>58</v>
      </c>
      <c r="E8" s="71"/>
      <c r="F8" s="50" t="s">
        <v>58</v>
      </c>
      <c r="G8" s="71"/>
      <c r="H8" s="50" t="s">
        <v>58</v>
      </c>
    </row>
    <row r="9" spans="1:11" ht="6" customHeight="1" x14ac:dyDescent="0.2">
      <c r="F9" s="4"/>
      <c r="G9" s="10"/>
    </row>
    <row r="10" spans="1:11" ht="20.100000000000001" customHeight="1" x14ac:dyDescent="0.2">
      <c r="B10" s="33" t="s">
        <v>6</v>
      </c>
    </row>
    <row r="11" spans="1:11" ht="20.100000000000001" customHeight="1" x14ac:dyDescent="0.2">
      <c r="B11" s="34" t="s">
        <v>7</v>
      </c>
      <c r="C11" s="7" t="s">
        <v>8</v>
      </c>
      <c r="D11" s="8"/>
      <c r="E11" s="8" t="s">
        <v>9</v>
      </c>
      <c r="F11" s="8"/>
      <c r="G11" s="7" t="s">
        <v>12</v>
      </c>
      <c r="J11" s="7" t="s">
        <v>137</v>
      </c>
    </row>
    <row r="12" spans="1:11" ht="20.100000000000001" customHeight="1" x14ac:dyDescent="0.2">
      <c r="C12" s="73"/>
      <c r="E12" s="74"/>
      <c r="F12" s="5" t="s">
        <v>11</v>
      </c>
      <c r="G12">
        <v>1.43</v>
      </c>
      <c r="I12" t="s">
        <v>13</v>
      </c>
      <c r="J12" s="11">
        <f>E12*G12</f>
        <v>0</v>
      </c>
      <c r="K12" s="1" t="s">
        <v>10</v>
      </c>
    </row>
    <row r="13" spans="1:11" ht="20.100000000000001" customHeight="1" x14ac:dyDescent="0.2">
      <c r="C13" s="73"/>
      <c r="E13" s="74"/>
      <c r="F13" s="5" t="s">
        <v>11</v>
      </c>
      <c r="G13">
        <v>1.43</v>
      </c>
      <c r="I13" t="s">
        <v>13</v>
      </c>
      <c r="J13" s="11">
        <f>E13*G13</f>
        <v>0</v>
      </c>
      <c r="K13" s="1" t="s">
        <v>10</v>
      </c>
    </row>
    <row r="14" spans="1:11" ht="20.100000000000001" customHeight="1" x14ac:dyDescent="0.2">
      <c r="C14" s="72"/>
      <c r="E14" s="74"/>
      <c r="F14" s="5" t="s">
        <v>11</v>
      </c>
      <c r="G14">
        <v>1.43</v>
      </c>
      <c r="I14" t="s">
        <v>13</v>
      </c>
      <c r="J14" s="11">
        <f>E14*G14</f>
        <v>0</v>
      </c>
      <c r="K14" s="1" t="s">
        <v>10</v>
      </c>
    </row>
    <row r="15" spans="1:11" ht="20.100000000000001" customHeight="1" x14ac:dyDescent="0.2">
      <c r="C15" s="73"/>
      <c r="E15" s="74"/>
      <c r="F15" s="5" t="s">
        <v>11</v>
      </c>
      <c r="G15">
        <v>1.43</v>
      </c>
      <c r="I15" t="s">
        <v>13</v>
      </c>
      <c r="J15" s="11">
        <f>E15*G15</f>
        <v>0</v>
      </c>
      <c r="K15" s="1" t="s">
        <v>10</v>
      </c>
    </row>
    <row r="16" spans="1:11" ht="20.100000000000001" customHeight="1" thickBot="1" x14ac:dyDescent="0.25">
      <c r="C16" s="72"/>
      <c r="E16" s="74"/>
      <c r="F16" s="5" t="s">
        <v>11</v>
      </c>
      <c r="G16">
        <v>1.43</v>
      </c>
      <c r="I16" t="s">
        <v>13</v>
      </c>
      <c r="J16" s="11">
        <f>E16*G16</f>
        <v>0</v>
      </c>
      <c r="K16" s="1" t="s">
        <v>10</v>
      </c>
    </row>
    <row r="17" spans="2:12" ht="20.100000000000001" customHeight="1" thickBot="1" x14ac:dyDescent="0.25">
      <c r="B17" s="16" t="s">
        <v>138</v>
      </c>
      <c r="E17" s="6"/>
      <c r="I17" s="52" t="s">
        <v>143</v>
      </c>
      <c r="J17" s="46">
        <f>SUM(J12:J16)</f>
        <v>0</v>
      </c>
      <c r="K17" s="1" t="s">
        <v>14</v>
      </c>
    </row>
    <row r="18" spans="2:12" ht="8.25" customHeight="1" x14ac:dyDescent="0.2">
      <c r="E18" s="6"/>
      <c r="I18" s="4"/>
      <c r="J18" s="9"/>
    </row>
    <row r="19" spans="2:12" ht="20.100000000000001" customHeight="1" x14ac:dyDescent="0.2">
      <c r="B19" t="s">
        <v>54</v>
      </c>
      <c r="E19" s="1" t="s">
        <v>140</v>
      </c>
    </row>
    <row r="20" spans="2:12" ht="20.100000000000001" customHeight="1" x14ac:dyDescent="0.2">
      <c r="B20" t="s">
        <v>53</v>
      </c>
      <c r="J20" s="85"/>
    </row>
    <row r="21" spans="2:12" ht="6.75" customHeight="1" x14ac:dyDescent="0.2">
      <c r="B21" s="52"/>
      <c r="C21" s="49"/>
      <c r="D21" s="49"/>
      <c r="E21" s="49"/>
    </row>
    <row r="22" spans="2:12" ht="20.25" customHeight="1" thickBot="1" x14ac:dyDescent="0.25">
      <c r="B22" s="52" t="s">
        <v>9</v>
      </c>
      <c r="C22" s="75"/>
      <c r="D22" s="1" t="s">
        <v>10</v>
      </c>
      <c r="E22" s="75"/>
      <c r="F22" s="1" t="s">
        <v>10</v>
      </c>
      <c r="G22" s="75"/>
      <c r="H22" s="1" t="s">
        <v>10</v>
      </c>
      <c r="I22" s="88" t="s">
        <v>136</v>
      </c>
      <c r="J22" s="84"/>
      <c r="K22" s="23"/>
      <c r="L22" s="20"/>
    </row>
    <row r="23" spans="2:12" ht="20.100000000000001" customHeight="1" thickTop="1" thickBot="1" x14ac:dyDescent="0.25">
      <c r="B23" s="4" t="s">
        <v>60</v>
      </c>
      <c r="C23" s="61" t="str">
        <f>IF(C6="木造（居宅等）",VLOOKUP(C7,$N$47:$S$96,2,FALSE),IF(C6="木造（車庫等）",VLOOKUP(C7,$N$47:$S$96,3,FALSE),IF(C6="非木造（鉄筋コンクリート）",VLOOKUP(C7,$N$47:$S$96,4,FALSE),IF(C6="非木造（鉄骨造・その他）",VLOOKUP(C7,$N$47:$S$96,5,FALSE),"該当なし"))))</f>
        <v>該当なし</v>
      </c>
      <c r="D23" s="47" t="s">
        <v>52</v>
      </c>
      <c r="E23" s="61" t="str">
        <f>IF(E6="木造（居宅等）",VLOOKUP(E7,$N$47:$S$96,2,FALSE),IF(E6="木造（車庫等）",VLOOKUP(E7,$N$47:$S$96,3,FALSE),IF(E6="非木造（鉄筋コンクリート）",VLOOKUP(E7,$N$47:$S$96,4,FALSE),IF(E6="非木造（鉄骨造・その他）",VLOOKUP(E7,$N$47:$S$96,5,FALSE),"該当なし"))))</f>
        <v>該当なし</v>
      </c>
      <c r="F23" s="47" t="s">
        <v>52</v>
      </c>
      <c r="G23" s="61" t="str">
        <f>IF(G6="木造（居宅等）",VLOOKUP(G7,$N$47:$S$96,2,FALSE),IF(G6="木造（車庫等）",VLOOKUP(G7,$N$47:$S$96,3,FALSE),IF(G6="非木造（鉄筋コンクリート）",VLOOKUP(G7,$N$47:$S$96,4,FALSE),IF(G6="非木造（鉄骨造・その他）",VLOOKUP(G7,$N$47:$S$96,5,FALSE),"該当なし"))))</f>
        <v>該当なし</v>
      </c>
      <c r="H23" s="1" t="s">
        <v>16</v>
      </c>
      <c r="I23" s="17"/>
      <c r="J23" s="94">
        <f>IF(C3="帰還困難区域","該当なし",(IF((C8*14000)&gt;10000000,10000000,C8*14000)+IF((E8*14000)&gt;10000000,10000000,E8*14000)+IF((G8*14000)&gt;10000000,10000000,G8*14000)))</f>
        <v>0</v>
      </c>
      <c r="K23" s="79" t="s">
        <v>10</v>
      </c>
      <c r="L23" s="37"/>
    </row>
    <row r="24" spans="2:12" ht="20.100000000000001" customHeight="1" thickTop="1" thickBot="1" x14ac:dyDescent="0.25">
      <c r="B24" s="12" t="s">
        <v>15</v>
      </c>
      <c r="C24" s="62" t="str">
        <f>IF(C23="該当なし","0",C22*C23)</f>
        <v>0</v>
      </c>
      <c r="D24" s="10" t="s">
        <v>10</v>
      </c>
      <c r="E24" s="62" t="str">
        <f>IF(E23="該当なし","0",E22*E23)</f>
        <v>0</v>
      </c>
      <c r="F24" s="10" t="s">
        <v>10</v>
      </c>
      <c r="G24" s="62" t="str">
        <f>IF(G23="該当なし","0",G22*G23)</f>
        <v>0</v>
      </c>
      <c r="H24" s="10" t="s">
        <v>10</v>
      </c>
      <c r="I24" s="17"/>
      <c r="J24" s="86" t="s">
        <v>142</v>
      </c>
      <c r="K24" s="49"/>
      <c r="L24" s="37"/>
    </row>
    <row r="25" spans="2:12" ht="15.75" customHeight="1" x14ac:dyDescent="0.2">
      <c r="D25" s="1" t="s">
        <v>133</v>
      </c>
      <c r="I25" s="87" t="s">
        <v>141</v>
      </c>
      <c r="J25" s="18"/>
      <c r="K25" s="80"/>
      <c r="L25" s="39"/>
    </row>
    <row r="26" spans="2:12" ht="20.100000000000001" customHeight="1" x14ac:dyDescent="0.2">
      <c r="B26" s="54" t="s">
        <v>139</v>
      </c>
    </row>
    <row r="27" spans="2:12" ht="20.100000000000001" customHeight="1" thickBot="1" x14ac:dyDescent="0.25">
      <c r="B27" s="2" t="s">
        <v>65</v>
      </c>
      <c r="C27">
        <f>IF(C7="",0,VLOOKUP(C7,N47:S96,6,FALSE))</f>
        <v>0</v>
      </c>
      <c r="D27" s="5" t="s">
        <v>66</v>
      </c>
      <c r="I27" s="2" t="s">
        <v>19</v>
      </c>
      <c r="J27" s="15" t="str">
        <f>IF(C3=0,"",C3)</f>
        <v/>
      </c>
      <c r="K27" s="1" t="s">
        <v>18</v>
      </c>
    </row>
    <row r="28" spans="2:12" ht="20.100000000000001" customHeight="1" thickBot="1" x14ac:dyDescent="0.25">
      <c r="B28" s="12" t="s">
        <v>15</v>
      </c>
      <c r="C28" s="45">
        <f>C8*C27*10000</f>
        <v>0</v>
      </c>
      <c r="D28" s="10" t="s">
        <v>131</v>
      </c>
      <c r="I28" s="2" t="s">
        <v>21</v>
      </c>
      <c r="J28" s="81">
        <f>ROUNDDOWN(J17+C30,0)</f>
        <v>0</v>
      </c>
      <c r="K28" s="1" t="s">
        <v>22</v>
      </c>
    </row>
    <row r="29" spans="2:12" ht="20.100000000000001" customHeight="1" thickBot="1" x14ac:dyDescent="0.25">
      <c r="I29" s="2" t="s">
        <v>50</v>
      </c>
      <c r="J29" s="14" t="str">
        <f>IFERROR(VLOOKUP(J27,U46:V48,2,FALSE),"")</f>
        <v/>
      </c>
      <c r="K29" s="1" t="s">
        <v>51</v>
      </c>
    </row>
    <row r="30" spans="2:12" ht="30" customHeight="1" thickTop="1" thickBot="1" x14ac:dyDescent="0.25">
      <c r="B30" s="12" t="s">
        <v>144</v>
      </c>
      <c r="C30" s="45">
        <f>IF(C24&lt;C28,C28,C24)+E24+G24</f>
        <v>0</v>
      </c>
      <c r="D30" s="10" t="s">
        <v>17</v>
      </c>
      <c r="I30" s="53" t="s">
        <v>64</v>
      </c>
      <c r="J30" s="48" t="str">
        <f>IFERROR(J29*J28,"")</f>
        <v/>
      </c>
      <c r="K30" s="1" t="s">
        <v>10</v>
      </c>
    </row>
    <row r="31" spans="2:12" ht="9" customHeight="1" x14ac:dyDescent="0.2"/>
    <row r="32" spans="2:12" ht="20.100000000000001" customHeight="1" x14ac:dyDescent="0.2">
      <c r="B32" s="33" t="s">
        <v>27</v>
      </c>
      <c r="C32" s="1" t="s">
        <v>31</v>
      </c>
    </row>
    <row r="33" spans="1:23" ht="20.100000000000001" customHeight="1" thickBot="1" x14ac:dyDescent="0.25">
      <c r="A33" t="s">
        <v>32</v>
      </c>
      <c r="B33" s="12" t="str">
        <f>IF(C3=0,"",C3)</f>
        <v/>
      </c>
      <c r="C33" s="3" t="s">
        <v>1</v>
      </c>
      <c r="D33" s="30">
        <f>G3</f>
        <v>0</v>
      </c>
      <c r="E33" s="31" t="str">
        <f>IFERROR(IF((G3+G4)=1,IF(B33="帰還困難区域",VLOOKUP(D33,V51:X51,2,FALSE),VLOOKUP(D33,V51:X51,3,FALSE)),IF(B33="帰還困難区域",VLOOKUP(D33,V52:X56,2,FALSE),VLOOKUP(D33,V52:X56,3,FALSE))),"-")</f>
        <v>-</v>
      </c>
      <c r="F33" s="1" t="s">
        <v>10</v>
      </c>
      <c r="G33" s="5"/>
    </row>
    <row r="34" spans="1:23" ht="30" customHeight="1" thickTop="1" thickBot="1" x14ac:dyDescent="0.25">
      <c r="C34" s="3" t="s">
        <v>2</v>
      </c>
      <c r="D34" s="16">
        <f>G4</f>
        <v>0</v>
      </c>
      <c r="E34" s="31">
        <f>IF(B33="帰還困難区域",VLOOKUP(D34,V58:X64,2,FALSE),VLOOKUP(D34,V58:X64,3,FALSE))</f>
        <v>0</v>
      </c>
      <c r="F34" s="1" t="s">
        <v>10</v>
      </c>
      <c r="I34" s="53" t="s">
        <v>63</v>
      </c>
      <c r="J34" s="48" t="str">
        <f>IFERROR(E33+E34,"")</f>
        <v/>
      </c>
      <c r="K34" s="1" t="s">
        <v>10</v>
      </c>
    </row>
    <row r="35" spans="1:23" ht="9" customHeight="1" thickTop="1" x14ac:dyDescent="0.2"/>
    <row r="36" spans="1:23" ht="20.100000000000001" customHeight="1" thickBot="1" x14ac:dyDescent="0.25">
      <c r="B36" s="33" t="s">
        <v>33</v>
      </c>
      <c r="D36" s="13" t="s">
        <v>34</v>
      </c>
      <c r="K36" s="76"/>
    </row>
    <row r="37" spans="1:23" ht="30" customHeight="1" thickTop="1" thickBot="1" x14ac:dyDescent="0.25">
      <c r="B37" s="2" t="s">
        <v>44</v>
      </c>
      <c r="C37" s="75"/>
      <c r="D37" s="5" t="s">
        <v>11</v>
      </c>
      <c r="E37" s="3" t="str">
        <f>IFERROR(VLOOKUP(J4,U67:V72,2,FALSE),"-")</f>
        <v>-</v>
      </c>
      <c r="F37" s="5" t="s">
        <v>45</v>
      </c>
      <c r="G37" s="1"/>
      <c r="H37" s="1"/>
      <c r="I37" s="53" t="s">
        <v>62</v>
      </c>
      <c r="J37" s="48" t="str">
        <f>IFERROR(C37*E37,"")</f>
        <v/>
      </c>
      <c r="K37" s="1" t="s">
        <v>10</v>
      </c>
    </row>
    <row r="38" spans="1:23" ht="18" customHeight="1" thickTop="1" x14ac:dyDescent="0.2">
      <c r="J38" s="2" t="s">
        <v>146</v>
      </c>
    </row>
    <row r="39" spans="1:23" ht="20.100000000000001" customHeight="1" thickBot="1" x14ac:dyDescent="0.25">
      <c r="B39" s="33" t="s">
        <v>46</v>
      </c>
    </row>
    <row r="40" spans="1:23" ht="30" customHeight="1" thickTop="1" thickBot="1" x14ac:dyDescent="0.25">
      <c r="A40" t="s">
        <v>32</v>
      </c>
      <c r="B40" s="12" t="str">
        <f>IF(C3=0,"",C3)</f>
        <v/>
      </c>
      <c r="C40" s="77" t="str">
        <f>IFERROR(VLOOKUP(B40,U46:W48,3,FALSE),"")</f>
        <v/>
      </c>
      <c r="D40" s="5" t="s">
        <v>11</v>
      </c>
      <c r="E40">
        <f>G3+G4</f>
        <v>0</v>
      </c>
      <c r="F40" s="1" t="s">
        <v>48</v>
      </c>
      <c r="I40" s="53" t="s">
        <v>61</v>
      </c>
      <c r="J40" s="48" t="str">
        <f>IFERROR(C40*E40,"")</f>
        <v/>
      </c>
      <c r="K40" s="1" t="s">
        <v>10</v>
      </c>
    </row>
    <row r="41" spans="1:23" ht="10.5" customHeight="1" thickTop="1" thickBot="1" x14ac:dyDescent="0.25"/>
    <row r="42" spans="1:23" ht="34.5" customHeight="1" thickTop="1" thickBot="1" x14ac:dyDescent="0.25">
      <c r="I42" s="65" t="s">
        <v>132</v>
      </c>
      <c r="J42" s="95" t="str">
        <f>IFERROR(J30+J34+J37+J40,"")</f>
        <v/>
      </c>
      <c r="K42" s="43" t="s">
        <v>128</v>
      </c>
    </row>
    <row r="43" spans="1:23" s="54" customFormat="1" ht="3" customHeight="1" thickTop="1" x14ac:dyDescent="0.2">
      <c r="I43" s="65"/>
      <c r="J43" s="92"/>
      <c r="K43" s="43"/>
    </row>
    <row r="44" spans="1:23" s="91" customFormat="1" ht="30.75" customHeight="1" x14ac:dyDescent="0.15">
      <c r="A44" s="82" t="s">
        <v>135</v>
      </c>
      <c r="K44" s="83" t="s">
        <v>134</v>
      </c>
    </row>
    <row r="45" spans="1:23" ht="22.5" customHeight="1" x14ac:dyDescent="0.15">
      <c r="B45" s="78" t="s">
        <v>145</v>
      </c>
      <c r="K45" s="44" t="s">
        <v>49</v>
      </c>
      <c r="N45" s="19" t="s">
        <v>118</v>
      </c>
      <c r="O45" s="23"/>
      <c r="P45" s="23"/>
      <c r="Q45" s="23"/>
      <c r="R45" s="23"/>
      <c r="S45" s="20"/>
      <c r="U45" s="19" t="s">
        <v>23</v>
      </c>
      <c r="V45" s="20"/>
      <c r="W45" s="40" t="s">
        <v>47</v>
      </c>
    </row>
    <row r="46" spans="1:23" ht="20.100000000000001" customHeight="1" x14ac:dyDescent="0.2">
      <c r="N46" s="17" t="s">
        <v>55</v>
      </c>
      <c r="O46" s="55" t="s">
        <v>123</v>
      </c>
      <c r="P46" s="55" t="s">
        <v>119</v>
      </c>
      <c r="Q46" s="55" t="s">
        <v>120</v>
      </c>
      <c r="R46" s="55" t="s">
        <v>121</v>
      </c>
      <c r="S46" s="60" t="s">
        <v>122</v>
      </c>
      <c r="U46" s="17" t="s">
        <v>24</v>
      </c>
      <c r="V46" s="21">
        <v>1</v>
      </c>
      <c r="W46" s="41">
        <v>6000000</v>
      </c>
    </row>
    <row r="47" spans="1:23" ht="20.100000000000001" customHeight="1" x14ac:dyDescent="0.2">
      <c r="N47" s="17" t="s">
        <v>68</v>
      </c>
      <c r="O47" s="56">
        <v>2.38</v>
      </c>
      <c r="P47" s="56">
        <v>3.59</v>
      </c>
      <c r="Q47" s="56">
        <v>2.41</v>
      </c>
      <c r="R47" s="56">
        <v>2.39</v>
      </c>
      <c r="S47" s="57">
        <v>16.95</v>
      </c>
      <c r="U47" s="17" t="s">
        <v>25</v>
      </c>
      <c r="V47" s="21">
        <v>0.5</v>
      </c>
      <c r="W47" s="41">
        <v>2400000</v>
      </c>
    </row>
    <row r="48" spans="1:23" ht="20.100000000000001" customHeight="1" x14ac:dyDescent="0.2">
      <c r="N48" s="17" t="s">
        <v>69</v>
      </c>
      <c r="O48" s="56">
        <v>2.4900000000000002</v>
      </c>
      <c r="P48" s="56">
        <v>3.67</v>
      </c>
      <c r="Q48" s="56">
        <v>2.5499999999999998</v>
      </c>
      <c r="R48" s="56">
        <v>2.5099999999999998</v>
      </c>
      <c r="S48" s="57">
        <v>16.670000000000002</v>
      </c>
      <c r="U48" s="18" t="s">
        <v>26</v>
      </c>
      <c r="V48" s="22">
        <v>0.33333333333333331</v>
      </c>
      <c r="W48" s="42">
        <v>1200000</v>
      </c>
    </row>
    <row r="49" spans="14:25" ht="20.100000000000001" customHeight="1" x14ac:dyDescent="0.2">
      <c r="N49" s="17" t="s">
        <v>70</v>
      </c>
      <c r="O49" s="56">
        <v>2.57</v>
      </c>
      <c r="P49" s="56">
        <v>3.67</v>
      </c>
      <c r="Q49" s="56">
        <v>2.61</v>
      </c>
      <c r="R49" s="56">
        <v>2.5499999999999998</v>
      </c>
      <c r="S49" s="57">
        <v>16.39</v>
      </c>
    </row>
    <row r="50" spans="14:25" ht="20.100000000000001" customHeight="1" x14ac:dyDescent="0.2">
      <c r="N50" s="17" t="s">
        <v>71</v>
      </c>
      <c r="O50" s="56">
        <v>2.65</v>
      </c>
      <c r="P50" s="56">
        <v>3.79</v>
      </c>
      <c r="Q50" s="56">
        <v>2.7</v>
      </c>
      <c r="R50" s="56">
        <v>2.66</v>
      </c>
      <c r="S50" s="57">
        <v>16.12</v>
      </c>
      <c r="U50" s="19" t="s">
        <v>27</v>
      </c>
      <c r="V50" s="23"/>
      <c r="W50" s="23" t="s">
        <v>28</v>
      </c>
      <c r="X50" s="20" t="s">
        <v>29</v>
      </c>
    </row>
    <row r="51" spans="14:25" ht="20.100000000000001" customHeight="1" x14ac:dyDescent="0.2">
      <c r="N51" s="17" t="s">
        <v>72</v>
      </c>
      <c r="O51" s="56">
        <v>2.78</v>
      </c>
      <c r="P51" s="56">
        <v>3.94</v>
      </c>
      <c r="Q51" s="56">
        <v>2.77</v>
      </c>
      <c r="R51" s="56">
        <v>2.76</v>
      </c>
      <c r="S51" s="57">
        <v>15.84</v>
      </c>
      <c r="U51" s="24" t="s">
        <v>1</v>
      </c>
      <c r="V51" s="25">
        <v>1</v>
      </c>
      <c r="W51" s="9">
        <v>3250000</v>
      </c>
      <c r="X51" s="26">
        <v>2450000</v>
      </c>
      <c r="Y51" s="54" t="s">
        <v>129</v>
      </c>
    </row>
    <row r="52" spans="14:25" ht="20.100000000000001" customHeight="1" x14ac:dyDescent="0.2">
      <c r="N52" s="17" t="s">
        <v>73</v>
      </c>
      <c r="O52" s="56">
        <v>2.87</v>
      </c>
      <c r="P52" s="56">
        <v>4.07</v>
      </c>
      <c r="Q52" s="56">
        <v>2.84</v>
      </c>
      <c r="R52" s="56">
        <v>2.85</v>
      </c>
      <c r="S52" s="57">
        <v>15.56</v>
      </c>
      <c r="U52" s="24"/>
      <c r="V52" s="25">
        <v>1</v>
      </c>
      <c r="W52" s="9">
        <v>5350000</v>
      </c>
      <c r="X52" s="26">
        <v>4000000</v>
      </c>
      <c r="Y52" s="54" t="s">
        <v>130</v>
      </c>
    </row>
    <row r="53" spans="14:25" ht="20.100000000000001" customHeight="1" x14ac:dyDescent="0.2">
      <c r="N53" s="17" t="s">
        <v>74</v>
      </c>
      <c r="O53" s="56">
        <v>2.93</v>
      </c>
      <c r="P53" s="56">
        <v>4.26</v>
      </c>
      <c r="Q53" s="56">
        <v>2.88</v>
      </c>
      <c r="R53" s="56">
        <v>2.92</v>
      </c>
      <c r="S53" s="57">
        <v>15.28</v>
      </c>
      <c r="U53" s="24"/>
      <c r="V53" s="25">
        <v>2</v>
      </c>
      <c r="W53" s="9">
        <v>5950000</v>
      </c>
      <c r="X53" s="26">
        <v>4450000</v>
      </c>
    </row>
    <row r="54" spans="14:25" ht="20.100000000000001" customHeight="1" x14ac:dyDescent="0.2">
      <c r="N54" s="17" t="s">
        <v>75</v>
      </c>
      <c r="O54" s="56">
        <v>2.99</v>
      </c>
      <c r="P54" s="56">
        <v>4.38</v>
      </c>
      <c r="Q54" s="56">
        <v>2.93</v>
      </c>
      <c r="R54" s="56">
        <v>3</v>
      </c>
      <c r="S54" s="57">
        <v>15</v>
      </c>
      <c r="U54" s="24"/>
      <c r="V54" s="25">
        <v>3</v>
      </c>
      <c r="W54" s="9">
        <v>6550000</v>
      </c>
      <c r="X54" s="26">
        <v>4900000</v>
      </c>
    </row>
    <row r="55" spans="14:25" ht="20.100000000000001" customHeight="1" x14ac:dyDescent="0.2">
      <c r="N55" s="17" t="s">
        <v>76</v>
      </c>
      <c r="O55" s="56">
        <v>3.11</v>
      </c>
      <c r="P55" s="56">
        <v>4.5</v>
      </c>
      <c r="Q55" s="56">
        <v>2.96</v>
      </c>
      <c r="R55" s="56">
        <v>3.06</v>
      </c>
      <c r="S55" s="57">
        <v>14.72</v>
      </c>
      <c r="U55" s="24"/>
      <c r="V55" s="25">
        <v>4</v>
      </c>
      <c r="W55" s="9">
        <v>7150000</v>
      </c>
      <c r="X55" s="26">
        <v>5350000</v>
      </c>
    </row>
    <row r="56" spans="14:25" ht="20.100000000000001" customHeight="1" x14ac:dyDescent="0.2">
      <c r="N56" s="17" t="s">
        <v>77</v>
      </c>
      <c r="O56" s="56">
        <v>3.13</v>
      </c>
      <c r="P56" s="56">
        <v>4.57</v>
      </c>
      <c r="Q56" s="56">
        <v>2.95</v>
      </c>
      <c r="R56" s="56">
        <v>3.09</v>
      </c>
      <c r="S56" s="57">
        <v>14.44</v>
      </c>
      <c r="U56" s="24"/>
      <c r="V56" s="25">
        <v>5</v>
      </c>
      <c r="W56" s="9">
        <v>7750000</v>
      </c>
      <c r="X56" s="26">
        <v>5800000</v>
      </c>
    </row>
    <row r="57" spans="14:25" ht="20.100000000000001" customHeight="1" x14ac:dyDescent="0.2">
      <c r="N57" s="17" t="s">
        <v>78</v>
      </c>
      <c r="O57" s="56">
        <v>3.13</v>
      </c>
      <c r="P57" s="56">
        <v>4.66</v>
      </c>
      <c r="Q57" s="56">
        <v>2.92</v>
      </c>
      <c r="R57" s="56">
        <v>3.09</v>
      </c>
      <c r="S57" s="57">
        <v>14.16</v>
      </c>
      <c r="U57" s="24"/>
      <c r="V57" s="25">
        <v>6</v>
      </c>
      <c r="W57" s="9">
        <v>8350000</v>
      </c>
      <c r="X57" s="26">
        <v>6250000</v>
      </c>
    </row>
    <row r="58" spans="14:25" ht="20.100000000000001" customHeight="1" x14ac:dyDescent="0.2">
      <c r="N58" s="17" t="s">
        <v>79</v>
      </c>
      <c r="O58" s="56">
        <v>3.19</v>
      </c>
      <c r="P58" s="56">
        <v>4.8499999999999996</v>
      </c>
      <c r="Q58" s="56">
        <v>2.94</v>
      </c>
      <c r="R58" s="56">
        <v>3.15</v>
      </c>
      <c r="S58" s="57">
        <v>13.88</v>
      </c>
      <c r="U58" s="24" t="s">
        <v>2</v>
      </c>
      <c r="V58" s="25">
        <v>0</v>
      </c>
      <c r="W58" s="9">
        <v>0</v>
      </c>
      <c r="X58" s="26">
        <v>0</v>
      </c>
    </row>
    <row r="59" spans="14:25" ht="20.100000000000001" customHeight="1" x14ac:dyDescent="0.2">
      <c r="N59" s="17" t="s">
        <v>80</v>
      </c>
      <c r="O59" s="56">
        <v>3.3</v>
      </c>
      <c r="P59" s="56">
        <v>5.24</v>
      </c>
      <c r="Q59" s="56">
        <v>2.92</v>
      </c>
      <c r="R59" s="56">
        <v>3.18</v>
      </c>
      <c r="S59" s="57">
        <v>13.6</v>
      </c>
      <c r="U59" s="17"/>
      <c r="V59" s="25">
        <v>1</v>
      </c>
      <c r="W59" s="9">
        <v>400000</v>
      </c>
      <c r="X59" s="26">
        <v>300000</v>
      </c>
    </row>
    <row r="60" spans="14:25" ht="20.100000000000001" customHeight="1" x14ac:dyDescent="0.2">
      <c r="N60" s="17" t="s">
        <v>81</v>
      </c>
      <c r="O60" s="56">
        <v>3.29</v>
      </c>
      <c r="P60" s="56">
        <v>5.48</v>
      </c>
      <c r="Q60" s="56">
        <v>2.88</v>
      </c>
      <c r="R60" s="56">
        <v>3.17</v>
      </c>
      <c r="S60" s="57">
        <v>13.33</v>
      </c>
      <c r="U60" s="17"/>
      <c r="V60" s="25">
        <v>2</v>
      </c>
      <c r="W60" s="9">
        <v>800000</v>
      </c>
      <c r="X60" s="26">
        <v>600000</v>
      </c>
    </row>
    <row r="61" spans="14:25" ht="20.100000000000001" customHeight="1" x14ac:dyDescent="0.2">
      <c r="N61" s="17" t="s">
        <v>82</v>
      </c>
      <c r="O61" s="56">
        <v>3.39</v>
      </c>
      <c r="P61" s="56">
        <v>5.99</v>
      </c>
      <c r="Q61" s="56">
        <v>2.91</v>
      </c>
      <c r="R61" s="56">
        <v>3.27</v>
      </c>
      <c r="S61" s="57">
        <v>13.05</v>
      </c>
      <c r="U61" s="17"/>
      <c r="V61" s="25">
        <v>3</v>
      </c>
      <c r="W61" s="9">
        <v>1200000</v>
      </c>
      <c r="X61" s="26">
        <v>900000</v>
      </c>
    </row>
    <row r="62" spans="14:25" ht="20.100000000000001" customHeight="1" x14ac:dyDescent="0.2">
      <c r="N62" s="17" t="s">
        <v>83</v>
      </c>
      <c r="O62" s="56">
        <v>3.6</v>
      </c>
      <c r="P62" s="56">
        <v>5.44</v>
      </c>
      <c r="Q62" s="56">
        <v>2.95</v>
      </c>
      <c r="R62" s="56">
        <v>3.35</v>
      </c>
      <c r="S62" s="57">
        <v>12.77</v>
      </c>
      <c r="U62" s="17"/>
      <c r="V62" s="25">
        <v>4</v>
      </c>
      <c r="W62" s="9">
        <v>1600000</v>
      </c>
      <c r="X62" s="26">
        <v>1200000</v>
      </c>
    </row>
    <row r="63" spans="14:25" ht="20.100000000000001" customHeight="1" x14ac:dyDescent="0.2">
      <c r="N63" s="17" t="s">
        <v>84</v>
      </c>
      <c r="O63" s="56">
        <v>3.68</v>
      </c>
      <c r="P63" s="56">
        <v>4.84</v>
      </c>
      <c r="Q63" s="56">
        <v>2.96</v>
      </c>
      <c r="R63" s="56">
        <v>3.43</v>
      </c>
      <c r="S63" s="57">
        <v>12.49</v>
      </c>
      <c r="U63" s="17"/>
      <c r="V63" s="25">
        <v>5</v>
      </c>
      <c r="W63" s="9">
        <v>2000000</v>
      </c>
      <c r="X63" s="26">
        <v>1500000</v>
      </c>
    </row>
    <row r="64" spans="14:25" ht="20.100000000000001" customHeight="1" x14ac:dyDescent="0.2">
      <c r="N64" s="17" t="s">
        <v>85</v>
      </c>
      <c r="O64" s="56">
        <v>3.82</v>
      </c>
      <c r="P64" s="56">
        <v>4.26</v>
      </c>
      <c r="Q64" s="56">
        <v>2.97</v>
      </c>
      <c r="R64" s="56">
        <v>3.51</v>
      </c>
      <c r="S64" s="57">
        <v>12.21</v>
      </c>
      <c r="U64" s="18"/>
      <c r="V64" s="27">
        <v>6</v>
      </c>
      <c r="W64" s="28">
        <v>2400000</v>
      </c>
      <c r="X64" s="29">
        <v>1800000</v>
      </c>
    </row>
    <row r="65" spans="14:24" ht="20.100000000000001" customHeight="1" x14ac:dyDescent="0.2">
      <c r="N65" s="17" t="s">
        <v>86</v>
      </c>
      <c r="O65" s="56">
        <v>4.04</v>
      </c>
      <c r="P65" s="56">
        <v>3.72</v>
      </c>
      <c r="Q65" s="56">
        <v>3.01</v>
      </c>
      <c r="R65" s="56">
        <v>3.63</v>
      </c>
      <c r="S65" s="57">
        <v>11.93</v>
      </c>
      <c r="U65" s="54"/>
      <c r="V65" s="54"/>
      <c r="W65" s="54"/>
      <c r="X65" s="54"/>
    </row>
    <row r="66" spans="14:24" ht="20.100000000000001" customHeight="1" x14ac:dyDescent="0.2">
      <c r="N66" s="17" t="s">
        <v>87</v>
      </c>
      <c r="O66" s="56">
        <v>4.41</v>
      </c>
      <c r="P66" s="56">
        <v>3.77</v>
      </c>
      <c r="Q66" s="56">
        <v>3.07</v>
      </c>
      <c r="R66" s="56">
        <v>3.78</v>
      </c>
      <c r="S66" s="57">
        <v>11.65</v>
      </c>
      <c r="U66" s="19" t="s">
        <v>35</v>
      </c>
      <c r="V66" s="23"/>
      <c r="W66" s="20"/>
      <c r="X66" s="54"/>
    </row>
    <row r="67" spans="14:24" ht="20.100000000000001" customHeight="1" x14ac:dyDescent="0.2">
      <c r="N67" s="17" t="s">
        <v>88</v>
      </c>
      <c r="O67" s="56">
        <v>4.7</v>
      </c>
      <c r="P67" s="56">
        <v>3.86</v>
      </c>
      <c r="Q67" s="56">
        <v>3.17</v>
      </c>
      <c r="R67" s="56">
        <v>3.99</v>
      </c>
      <c r="S67" s="57">
        <v>11.37</v>
      </c>
      <c r="U67" s="17" t="s">
        <v>36</v>
      </c>
      <c r="V67" s="35">
        <v>54</v>
      </c>
      <c r="W67" s="37" t="s">
        <v>150</v>
      </c>
      <c r="X67" s="54"/>
    </row>
    <row r="68" spans="14:24" ht="20.100000000000001" customHeight="1" x14ac:dyDescent="0.2">
      <c r="N68" s="17" t="s">
        <v>89</v>
      </c>
      <c r="O68" s="56">
        <v>5.08</v>
      </c>
      <c r="P68" s="56">
        <v>3.99</v>
      </c>
      <c r="Q68" s="56">
        <v>3.3</v>
      </c>
      <c r="R68" s="56">
        <v>4.26</v>
      </c>
      <c r="S68" s="57">
        <v>11.09</v>
      </c>
      <c r="U68" s="17" t="s">
        <v>37</v>
      </c>
      <c r="V68" s="36">
        <v>0</v>
      </c>
      <c r="W68" s="37" t="s">
        <v>42</v>
      </c>
      <c r="X68" s="54"/>
    </row>
    <row r="69" spans="14:24" ht="20.100000000000001" customHeight="1" x14ac:dyDescent="0.2">
      <c r="N69" s="17" t="s">
        <v>90</v>
      </c>
      <c r="O69" s="56">
        <v>5.67</v>
      </c>
      <c r="P69" s="56">
        <v>4.2300000000000004</v>
      </c>
      <c r="Q69" s="56">
        <v>3.5</v>
      </c>
      <c r="R69" s="56">
        <v>4.6500000000000004</v>
      </c>
      <c r="S69" s="57">
        <v>10.81</v>
      </c>
      <c r="U69" s="17" t="s">
        <v>38</v>
      </c>
      <c r="V69" s="35">
        <v>32</v>
      </c>
      <c r="W69" s="37" t="s">
        <v>148</v>
      </c>
      <c r="X69" s="54"/>
    </row>
    <row r="70" spans="14:24" ht="20.100000000000001" customHeight="1" x14ac:dyDescent="0.2">
      <c r="N70" s="17" t="s">
        <v>91</v>
      </c>
      <c r="O70" s="56">
        <v>6.35</v>
      </c>
      <c r="P70" s="56">
        <v>4.28</v>
      </c>
      <c r="Q70" s="56">
        <v>3.59</v>
      </c>
      <c r="R70" s="56">
        <v>4.92</v>
      </c>
      <c r="S70" s="57">
        <v>10.53</v>
      </c>
      <c r="U70" s="17" t="s">
        <v>39</v>
      </c>
      <c r="V70" s="35">
        <v>21</v>
      </c>
      <c r="W70" s="37" t="s">
        <v>149</v>
      </c>
      <c r="X70" s="54"/>
    </row>
    <row r="71" spans="14:24" ht="20.100000000000001" customHeight="1" x14ac:dyDescent="0.2">
      <c r="N71" s="17" t="s">
        <v>92</v>
      </c>
      <c r="O71" s="56">
        <v>7.03</v>
      </c>
      <c r="P71" s="56">
        <v>4.43</v>
      </c>
      <c r="Q71" s="56">
        <v>3.67</v>
      </c>
      <c r="R71" s="56">
        <v>5.21</v>
      </c>
      <c r="S71" s="57">
        <v>10.26</v>
      </c>
      <c r="U71" s="17" t="s">
        <v>40</v>
      </c>
      <c r="V71" s="35">
        <v>0</v>
      </c>
      <c r="W71" s="37" t="s">
        <v>43</v>
      </c>
      <c r="X71" s="54"/>
    </row>
    <row r="72" spans="14:24" ht="20.100000000000001" customHeight="1" x14ac:dyDescent="0.2">
      <c r="N72" s="17" t="s">
        <v>93</v>
      </c>
      <c r="O72" s="56">
        <v>6.8</v>
      </c>
      <c r="P72" s="56">
        <v>4.42</v>
      </c>
      <c r="Q72" s="56">
        <v>3.67</v>
      </c>
      <c r="R72" s="56">
        <v>5.4</v>
      </c>
      <c r="S72" s="57">
        <v>9.98</v>
      </c>
      <c r="U72" s="18" t="s">
        <v>41</v>
      </c>
      <c r="V72" s="38">
        <v>0</v>
      </c>
      <c r="W72" s="39" t="s">
        <v>43</v>
      </c>
      <c r="X72" s="54"/>
    </row>
    <row r="73" spans="14:24" ht="20.100000000000001" customHeight="1" x14ac:dyDescent="0.2">
      <c r="N73" s="17" t="s">
        <v>94</v>
      </c>
      <c r="O73" s="56">
        <v>6.63</v>
      </c>
      <c r="P73" s="56">
        <v>4.42</v>
      </c>
      <c r="Q73" s="56">
        <v>3.69</v>
      </c>
      <c r="R73" s="56">
        <v>5.65</v>
      </c>
      <c r="S73" s="57">
        <v>9.6999999999999993</v>
      </c>
    </row>
    <row r="74" spans="14:24" ht="20.100000000000001" customHeight="1" x14ac:dyDescent="0.2">
      <c r="N74" s="17" t="s">
        <v>95</v>
      </c>
      <c r="O74" s="56">
        <v>6.58</v>
      </c>
      <c r="P74" s="56">
        <v>4.51</v>
      </c>
      <c r="Q74" s="56">
        <v>3.8</v>
      </c>
      <c r="R74" s="56">
        <v>6.09</v>
      </c>
      <c r="S74" s="57">
        <v>9.42</v>
      </c>
    </row>
    <row r="75" spans="14:24" ht="20.100000000000001" customHeight="1" x14ac:dyDescent="0.2">
      <c r="N75" s="17" t="s">
        <v>96</v>
      </c>
      <c r="O75" s="56">
        <v>6.33</v>
      </c>
      <c r="P75" s="56">
        <v>4.4800000000000004</v>
      </c>
      <c r="Q75" s="56">
        <v>3.85</v>
      </c>
      <c r="R75" s="56">
        <v>6.48</v>
      </c>
      <c r="S75" s="57">
        <v>9.14</v>
      </c>
    </row>
    <row r="76" spans="14:24" ht="20.100000000000001" customHeight="1" x14ac:dyDescent="0.2">
      <c r="N76" s="17" t="s">
        <v>97</v>
      </c>
      <c r="O76" s="56">
        <v>6.19</v>
      </c>
      <c r="P76" s="56">
        <v>4.51</v>
      </c>
      <c r="Q76" s="56">
        <v>3.9</v>
      </c>
      <c r="R76" s="56">
        <v>6.97</v>
      </c>
      <c r="S76" s="57">
        <v>8.86</v>
      </c>
    </row>
    <row r="77" spans="14:24" ht="20.100000000000001" customHeight="1" x14ac:dyDescent="0.2">
      <c r="N77" s="17" t="s">
        <v>98</v>
      </c>
      <c r="O77" s="56">
        <v>5.88</v>
      </c>
      <c r="P77" s="56">
        <v>4.46</v>
      </c>
      <c r="Q77" s="56">
        <v>3.95</v>
      </c>
      <c r="R77" s="56">
        <v>6.82</v>
      </c>
      <c r="S77" s="57">
        <v>8.58</v>
      </c>
    </row>
    <row r="78" spans="14:24" ht="20.100000000000001" customHeight="1" x14ac:dyDescent="0.2">
      <c r="N78" s="17" t="s">
        <v>99</v>
      </c>
      <c r="O78" s="56">
        <v>6.08</v>
      </c>
      <c r="P78" s="56">
        <v>4.6500000000000004</v>
      </c>
      <c r="Q78" s="56">
        <v>4.32</v>
      </c>
      <c r="R78" s="56">
        <v>7.24</v>
      </c>
      <c r="S78" s="57">
        <v>8.3000000000000007</v>
      </c>
    </row>
    <row r="79" spans="14:24" ht="20.100000000000001" customHeight="1" x14ac:dyDescent="0.2">
      <c r="N79" s="17" t="s">
        <v>100</v>
      </c>
      <c r="O79" s="56">
        <v>6.74</v>
      </c>
      <c r="P79" s="56">
        <v>5.47</v>
      </c>
      <c r="Q79" s="56">
        <v>4.8</v>
      </c>
      <c r="R79" s="56">
        <v>7.75</v>
      </c>
      <c r="S79" s="57">
        <v>8.02</v>
      </c>
    </row>
    <row r="80" spans="14:24" ht="20.100000000000001" customHeight="1" x14ac:dyDescent="0.2">
      <c r="N80" s="17" t="s">
        <v>101</v>
      </c>
      <c r="O80" s="56">
        <v>6.75</v>
      </c>
      <c r="P80" s="56">
        <v>5.74</v>
      </c>
      <c r="Q80" s="56">
        <v>5.0599999999999996</v>
      </c>
      <c r="R80" s="56">
        <v>7.9</v>
      </c>
      <c r="S80" s="57">
        <v>7.74</v>
      </c>
    </row>
    <row r="81" spans="14:19" ht="20.100000000000001" customHeight="1" x14ac:dyDescent="0.2">
      <c r="N81" s="17" t="s">
        <v>102</v>
      </c>
      <c r="O81" s="56">
        <v>6.69</v>
      </c>
      <c r="P81" s="56">
        <v>5.77</v>
      </c>
      <c r="Q81" s="56">
        <v>5.32</v>
      </c>
      <c r="R81" s="56">
        <v>8.01</v>
      </c>
      <c r="S81" s="57">
        <v>7.46</v>
      </c>
    </row>
    <row r="82" spans="14:19" ht="20.100000000000001" customHeight="1" x14ac:dyDescent="0.2">
      <c r="N82" s="17" t="s">
        <v>103</v>
      </c>
      <c r="O82" s="56">
        <v>7.05</v>
      </c>
      <c r="P82" s="56">
        <v>6.57</v>
      </c>
      <c r="Q82" s="56">
        <v>5.83</v>
      </c>
      <c r="R82" s="56">
        <v>8.4700000000000006</v>
      </c>
      <c r="S82" s="57">
        <v>7.19</v>
      </c>
    </row>
    <row r="83" spans="14:19" ht="20.100000000000001" customHeight="1" x14ac:dyDescent="0.2">
      <c r="N83" s="17" t="s">
        <v>104</v>
      </c>
      <c r="O83" s="56">
        <v>6.84</v>
      </c>
      <c r="P83" s="56">
        <v>6.47</v>
      </c>
      <c r="Q83" s="56">
        <v>5.93</v>
      </c>
      <c r="R83" s="56">
        <v>8.2799999999999994</v>
      </c>
      <c r="S83" s="57">
        <v>6.91</v>
      </c>
    </row>
    <row r="84" spans="14:19" ht="20.100000000000001" customHeight="1" x14ac:dyDescent="0.2">
      <c r="N84" s="17" t="s">
        <v>105</v>
      </c>
      <c r="O84" s="56">
        <v>7.3</v>
      </c>
      <c r="P84" s="56">
        <v>7.09</v>
      </c>
      <c r="Q84" s="56">
        <v>7.06</v>
      </c>
      <c r="R84" s="56">
        <v>9.4700000000000006</v>
      </c>
      <c r="S84" s="57">
        <v>6.63</v>
      </c>
    </row>
    <row r="85" spans="14:19" ht="20.100000000000001" customHeight="1" x14ac:dyDescent="0.2">
      <c r="N85" s="17" t="s">
        <v>106</v>
      </c>
      <c r="O85" s="56">
        <v>8.7899999999999991</v>
      </c>
      <c r="P85" s="56">
        <v>8.86</v>
      </c>
      <c r="Q85" s="56">
        <v>9</v>
      </c>
      <c r="R85" s="56">
        <v>11.61</v>
      </c>
      <c r="S85" s="57">
        <v>6.35</v>
      </c>
    </row>
    <row r="86" spans="14:19" ht="20.100000000000001" customHeight="1" x14ac:dyDescent="0.2">
      <c r="N86" s="17" t="s">
        <v>107</v>
      </c>
      <c r="O86" s="56">
        <v>9.84</v>
      </c>
      <c r="P86" s="56">
        <v>10.49</v>
      </c>
      <c r="Q86" s="56">
        <v>9.8699999999999992</v>
      </c>
      <c r="R86" s="56">
        <v>12.22</v>
      </c>
      <c r="S86" s="57">
        <v>6.07</v>
      </c>
    </row>
    <row r="87" spans="14:19" ht="20.100000000000001" customHeight="1" x14ac:dyDescent="0.2">
      <c r="N87" s="17" t="s">
        <v>108</v>
      </c>
      <c r="O87" s="56">
        <v>9.5</v>
      </c>
      <c r="P87" s="56">
        <v>10.6</v>
      </c>
      <c r="Q87" s="56">
        <v>10.09</v>
      </c>
      <c r="R87" s="56">
        <v>11.96</v>
      </c>
      <c r="S87" s="57">
        <v>5.79</v>
      </c>
    </row>
    <row r="88" spans="14:19" ht="20.100000000000001" customHeight="1" x14ac:dyDescent="0.2">
      <c r="N88" s="17" t="s">
        <v>109</v>
      </c>
      <c r="O88" s="56">
        <v>9.7200000000000006</v>
      </c>
      <c r="P88" s="56">
        <v>11.26</v>
      </c>
      <c r="Q88" s="56">
        <v>10.85</v>
      </c>
      <c r="R88" s="56">
        <v>12.29</v>
      </c>
      <c r="S88" s="57">
        <v>5.51</v>
      </c>
    </row>
    <row r="89" spans="14:19" ht="20.100000000000001" customHeight="1" x14ac:dyDescent="0.2">
      <c r="N89" s="17" t="s">
        <v>110</v>
      </c>
      <c r="O89" s="56">
        <v>9.8000000000000007</v>
      </c>
      <c r="P89" s="56">
        <v>11.92</v>
      </c>
      <c r="Q89" s="56">
        <v>11.65</v>
      </c>
      <c r="R89" s="56">
        <v>12.59</v>
      </c>
      <c r="S89" s="57">
        <v>5.23</v>
      </c>
    </row>
    <row r="90" spans="14:19" ht="20.100000000000001" customHeight="1" x14ac:dyDescent="0.2">
      <c r="N90" s="17" t="s">
        <v>111</v>
      </c>
      <c r="O90" s="56">
        <v>9.74</v>
      </c>
      <c r="P90" s="56">
        <v>12.46</v>
      </c>
      <c r="Q90" s="56">
        <v>12.16</v>
      </c>
      <c r="R90" s="56">
        <v>12.53</v>
      </c>
      <c r="S90" s="57">
        <v>4.95</v>
      </c>
    </row>
    <row r="91" spans="14:19" ht="20.100000000000001" customHeight="1" x14ac:dyDescent="0.2">
      <c r="N91" s="17" t="s">
        <v>112</v>
      </c>
      <c r="O91" s="56">
        <v>9.94</v>
      </c>
      <c r="P91" s="56">
        <v>13.42</v>
      </c>
      <c r="Q91" s="56">
        <v>13.01</v>
      </c>
      <c r="R91" s="56">
        <v>12.75</v>
      </c>
      <c r="S91" s="57">
        <v>4.67</v>
      </c>
    </row>
    <row r="92" spans="14:19" ht="20.100000000000001" customHeight="1" x14ac:dyDescent="0.2">
      <c r="N92" s="17" t="s">
        <v>113</v>
      </c>
      <c r="O92" s="56">
        <v>10.06</v>
      </c>
      <c r="P92" s="56">
        <v>14.53</v>
      </c>
      <c r="Q92" s="56">
        <v>14.03</v>
      </c>
      <c r="R92" s="56">
        <v>13.05</v>
      </c>
      <c r="S92" s="57">
        <v>4.3899999999999997</v>
      </c>
    </row>
    <row r="93" spans="14:19" ht="20.100000000000001" customHeight="1" x14ac:dyDescent="0.2">
      <c r="N93" s="17" t="s">
        <v>114</v>
      </c>
      <c r="O93" s="56">
        <v>9.7200000000000006</v>
      </c>
      <c r="P93" s="56">
        <v>14.92</v>
      </c>
      <c r="Q93" s="56">
        <v>14.58</v>
      </c>
      <c r="R93" s="56">
        <v>12.85</v>
      </c>
      <c r="S93" s="57">
        <v>4.12</v>
      </c>
    </row>
    <row r="94" spans="14:19" ht="20.100000000000001" customHeight="1" x14ac:dyDescent="0.2">
      <c r="N94" s="17" t="s">
        <v>115</v>
      </c>
      <c r="O94" s="56">
        <v>9.9700000000000006</v>
      </c>
      <c r="P94" s="56">
        <v>15.22</v>
      </c>
      <c r="Q94" s="56">
        <v>15.17</v>
      </c>
      <c r="R94" s="56">
        <v>12.64</v>
      </c>
      <c r="S94" s="57">
        <v>4.12</v>
      </c>
    </row>
    <row r="95" spans="14:19" ht="20.100000000000001" customHeight="1" x14ac:dyDescent="0.2">
      <c r="N95" s="17" t="s">
        <v>116</v>
      </c>
      <c r="O95" s="56">
        <v>10.47</v>
      </c>
      <c r="P95" s="56">
        <v>15.78</v>
      </c>
      <c r="Q95" s="56">
        <v>15.88</v>
      </c>
      <c r="R95" s="56">
        <v>12.46</v>
      </c>
      <c r="S95" s="57">
        <v>4.12</v>
      </c>
    </row>
    <row r="96" spans="14:19" ht="20.100000000000001" customHeight="1" x14ac:dyDescent="0.2">
      <c r="N96" s="18" t="s">
        <v>117</v>
      </c>
      <c r="O96" s="58">
        <v>10.65</v>
      </c>
      <c r="P96" s="58">
        <v>15.98</v>
      </c>
      <c r="Q96" s="58">
        <v>15.32</v>
      </c>
      <c r="R96" s="58">
        <v>12.03</v>
      </c>
      <c r="S96" s="59">
        <v>4.12</v>
      </c>
    </row>
  </sheetData>
  <sheetProtection password="EB8F" sheet="1" objects="1" scenarios="1"/>
  <mergeCells count="1">
    <mergeCell ref="H1:I1"/>
  </mergeCells>
  <phoneticPr fontId="1"/>
  <dataValidations count="7">
    <dataValidation type="list" allowBlank="1" showInputMessage="1" showErrorMessage="1" sqref="C3">
      <formula1>"帰還困難区域,居住制限区域,避難指示解除準備区域"</formula1>
    </dataValidation>
    <dataValidation type="list" allowBlank="1" showInputMessage="1" showErrorMessage="1" sqref="J4">
      <formula1>"農林業,漁業,その他の業種,給与所得,年金のみ,該当なし"</formula1>
    </dataValidation>
    <dataValidation type="list" allowBlank="1" showInputMessage="1" showErrorMessage="1" sqref="G3">
      <formula1>"1,2,3,4,5,6"</formula1>
    </dataValidation>
    <dataValidation type="list" allowBlank="1" showInputMessage="1" showErrorMessage="1" sqref="G4:G5 G9">
      <formula1>"0,1,2,3,4,5,6"</formula1>
    </dataValidation>
    <dataValidation type="list" allowBlank="1" showInputMessage="1" showErrorMessage="1" sqref="C7">
      <formula1>"H22年,H21年,H20年,H19年,H18年,H17年,H16年,H15年,H14年,H13年,H12年,H11年,H10年,H9年,H8年,H7年,H6年,H5年,H4年,H3年,H2年,H元年,S63年,S62年,S61年,S60年,S59年,S58年,S57年,S56年,S55年,S54年,S53年,S52年,S51年,S50年,S49年,S48年,S47年,S46年,S45年,S44年,S43年,S42年,S41年,S40年,S39年,S38年,S37年,S36年以前"</formula1>
    </dataValidation>
    <dataValidation type="list" allowBlank="1" showInputMessage="1" showErrorMessage="1" sqref="E6 C6 G6">
      <formula1>"　,木造（居宅等）,木造（車庫等）,非木造（鉄筋コンクリート）,非木造（鉄骨造・その他）"</formula1>
    </dataValidation>
    <dataValidation type="list" allowBlank="1" showInputMessage="1" showErrorMessage="1" sqref="G7 E7">
      <formula1>"　,H22年,H21年,H20年,H19年,H18年,H17年,H16年,H15年,H14年,H13年,H12年,H11年,H10年,H9年,H8年,H7年,H6年,H5年,H4年,H3年,H2年,H元年,S63年,S62年,S61年,S60年,S59年,S58年,S57年,S56年,S55年,S54年,S53年,S52年,S51年,S50年,S49年,S48年,S47年,S46年,S45年,S44年,S43年,S42年,S41年,S40年,S39年,S38年,S37年,S36年以前"</formula1>
    </dataValidation>
  </dataValidations>
  <pageMargins left="0.51181102362204722" right="0.31496062992125984" top="0.55118110236220474" bottom="0.55118110236220474" header="0" footer="0"/>
  <pageSetup paperSize="9" scale="98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試算チャート</vt:lpstr>
      <vt:lpstr>試算チャート!Print_Area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test</cp:lastModifiedBy>
  <cp:lastPrinted>2012-07-26T07:15:42Z</cp:lastPrinted>
  <dcterms:created xsi:type="dcterms:W3CDTF">2012-07-24T00:41:35Z</dcterms:created>
  <dcterms:modified xsi:type="dcterms:W3CDTF">2016-08-25T12:02:49Z</dcterms:modified>
</cp:coreProperties>
</file>